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6f33fa7f78ea46e2aaca-my.sharepoint.com/personal/steven_garciagoni_ucr_ac_cr/Documents/UCR - Clases/2025_02 II-0306 Proba - RRF/02 Teoría/"/>
    </mc:Choice>
  </mc:AlternateContent>
  <xr:revisionPtr revIDLastSave="124" documentId="8_{364A9DC8-0574-45EB-8033-CBB74840C9C1}" xr6:coauthVersionLast="47" xr6:coauthVersionMax="47" xr10:uidLastSave="{59BCE61D-DD4C-483E-94AF-20C2E1D89D4D}"/>
  <bookViews>
    <workbookView xWindow="-110" yWindow="-110" windowWidth="19420" windowHeight="10300" activeTab="4" xr2:uid="{16BC384E-DBA1-4E54-8632-DD0425892E60}"/>
  </bookViews>
  <sheets>
    <sheet name="Covarianza" sheetId="1" r:id="rId1"/>
    <sheet name="Pearson" sheetId="2" r:id="rId2"/>
    <sheet name="Spearman" sheetId="4" r:id="rId3"/>
    <sheet name="Punto-Biserial" sheetId="5" r:id="rId4"/>
    <sheet name="Biserial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" l="1"/>
  <c r="G9" i="6" s="1"/>
  <c r="G6" i="6"/>
  <c r="G7" i="6" s="1"/>
  <c r="G5" i="6"/>
  <c r="G4" i="6"/>
  <c r="G3" i="6"/>
  <c r="G3" i="5"/>
  <c r="G2" i="5"/>
  <c r="G9" i="5" s="1"/>
  <c r="G6" i="5"/>
  <c r="G5" i="5"/>
  <c r="G4" i="5"/>
  <c r="C2" i="1"/>
  <c r="D6" i="1" s="1"/>
  <c r="C3" i="1"/>
  <c r="G11" i="6" l="1"/>
  <c r="G7" i="5"/>
  <c r="F1" i="4"/>
  <c r="C2" i="4"/>
  <c r="C1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5" i="4"/>
  <c r="D6" i="4"/>
  <c r="E6" i="4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E5" i="4"/>
  <c r="D5" i="4"/>
  <c r="C5" i="2"/>
  <c r="C4" i="2"/>
  <c r="C3" i="2"/>
  <c r="E22" i="2" s="1"/>
  <c r="C2" i="2"/>
  <c r="D17" i="2" s="1"/>
  <c r="E10" i="1"/>
  <c r="E16" i="1"/>
  <c r="E22" i="1"/>
  <c r="E23" i="1"/>
  <c r="D23" i="1"/>
  <c r="F23" i="1" l="1"/>
  <c r="D10" i="1"/>
  <c r="F10" i="1" s="1"/>
  <c r="E9" i="1"/>
  <c r="D15" i="1"/>
  <c r="D21" i="1"/>
  <c r="E14" i="1"/>
  <c r="E8" i="1"/>
  <c r="E20" i="1"/>
  <c r="D8" i="1"/>
  <c r="F8" i="1" s="1"/>
  <c r="E13" i="1"/>
  <c r="E7" i="1"/>
  <c r="E6" i="1"/>
  <c r="F6" i="1" s="1"/>
  <c r="E19" i="1"/>
  <c r="D13" i="1"/>
  <c r="F13" i="1" s="1"/>
  <c r="D7" i="1"/>
  <c r="F7" i="1" s="1"/>
  <c r="D14" i="1"/>
  <c r="D20" i="1"/>
  <c r="E25" i="1"/>
  <c r="D19" i="1"/>
  <c r="E12" i="1"/>
  <c r="D16" i="1"/>
  <c r="F16" i="1" s="1"/>
  <c r="D22" i="1"/>
  <c r="F22" i="1" s="1"/>
  <c r="E15" i="1"/>
  <c r="E21" i="1"/>
  <c r="D9" i="1"/>
  <c r="F9" i="1" s="1"/>
  <c r="D18" i="1"/>
  <c r="D24" i="1"/>
  <c r="F24" i="1" s="1"/>
  <c r="E11" i="1"/>
  <c r="D11" i="1"/>
  <c r="F11" i="1" s="1"/>
  <c r="D25" i="1"/>
  <c r="F25" i="1" s="1"/>
  <c r="E18" i="1"/>
  <c r="F18" i="1" s="1"/>
  <c r="D12" i="1"/>
  <c r="E24" i="1"/>
  <c r="E17" i="1"/>
  <c r="D17" i="1"/>
  <c r="D23" i="2"/>
  <c r="D8" i="2"/>
  <c r="D24" i="2"/>
  <c r="E25" i="2"/>
  <c r="D27" i="2"/>
  <c r="F27" i="2" s="1"/>
  <c r="E23" i="2"/>
  <c r="D13" i="2"/>
  <c r="E24" i="2"/>
  <c r="D14" i="2"/>
  <c r="D9" i="2"/>
  <c r="D20" i="2"/>
  <c r="D15" i="2"/>
  <c r="F15" i="2" s="1"/>
  <c r="D10" i="2"/>
  <c r="E10" i="2"/>
  <c r="D21" i="2"/>
  <c r="E16" i="2"/>
  <c r="E11" i="2"/>
  <c r="D22" i="2"/>
  <c r="F22" i="2" s="1"/>
  <c r="E27" i="2"/>
  <c r="D12" i="2"/>
  <c r="E17" i="2"/>
  <c r="F17" i="2" s="1"/>
  <c r="E12" i="2"/>
  <c r="D18" i="2"/>
  <c r="E18" i="2"/>
  <c r="E13" i="2"/>
  <c r="E8" i="2"/>
  <c r="D19" i="2"/>
  <c r="E19" i="2"/>
  <c r="E14" i="2"/>
  <c r="D25" i="2"/>
  <c r="F25" i="2" s="1"/>
  <c r="E9" i="2"/>
  <c r="E20" i="2"/>
  <c r="E15" i="2"/>
  <c r="D26" i="2"/>
  <c r="E26" i="2"/>
  <c r="D16" i="2"/>
  <c r="E21" i="2"/>
  <c r="D11" i="2"/>
  <c r="F11" i="2" s="1"/>
  <c r="F17" i="1"/>
  <c r="F12" i="1" l="1"/>
  <c r="F2" i="1" s="1"/>
  <c r="F21" i="1"/>
  <c r="F15" i="1"/>
  <c r="F14" i="1"/>
  <c r="F19" i="1"/>
  <c r="F20" i="1"/>
  <c r="F21" i="2"/>
  <c r="F20" i="2"/>
  <c r="F16" i="2"/>
  <c r="F26" i="2"/>
  <c r="F10" i="2"/>
  <c r="F14" i="2"/>
  <c r="F18" i="2"/>
  <c r="F19" i="2"/>
  <c r="F9" i="2"/>
  <c r="F13" i="2"/>
  <c r="F12" i="2"/>
  <c r="F24" i="2"/>
  <c r="F8" i="2"/>
  <c r="F23" i="2"/>
  <c r="F3" i="1" l="1"/>
  <c r="F2" i="2"/>
  <c r="F3" i="2" s="1"/>
  <c r="F4" i="2" s="1"/>
</calcChain>
</file>

<file path=xl/sharedStrings.xml><?xml version="1.0" encoding="utf-8"?>
<sst xmlns="http://schemas.openxmlformats.org/spreadsheetml/2006/main" count="49" uniqueCount="33">
  <si>
    <t>X</t>
  </si>
  <si>
    <t>Y</t>
  </si>
  <si>
    <t>X Promedio</t>
  </si>
  <si>
    <t>Y Promedio</t>
  </si>
  <si>
    <t>X-Xprom</t>
  </si>
  <si>
    <t>Y-Yprom</t>
  </si>
  <si>
    <t>(X-Xprom)*(Y-Yprom)</t>
  </si>
  <si>
    <t>Covarianza</t>
  </si>
  <si>
    <t>n</t>
  </si>
  <si>
    <t>X desv</t>
  </si>
  <si>
    <t>Y desv</t>
  </si>
  <si>
    <t>Correlación de Pearson</t>
  </si>
  <si>
    <t>Orden (x)</t>
  </si>
  <si>
    <t>Orden (y)</t>
  </si>
  <si>
    <t>D^2</t>
  </si>
  <si>
    <t>∑D^2</t>
  </si>
  <si>
    <t>N</t>
  </si>
  <si>
    <t>Correlación de Spearman</t>
  </si>
  <si>
    <t>Tiempo de secado</t>
  </si>
  <si>
    <t>Resultado</t>
  </si>
  <si>
    <t>Sx</t>
  </si>
  <si>
    <t>n1</t>
  </si>
  <si>
    <t>n0</t>
  </si>
  <si>
    <t>Correlación punto - biserial</t>
  </si>
  <si>
    <t>Horas</t>
  </si>
  <si>
    <t>X1 prom</t>
  </si>
  <si>
    <t>X0 prom</t>
  </si>
  <si>
    <t>p</t>
  </si>
  <si>
    <t>q</t>
  </si>
  <si>
    <t>y</t>
  </si>
  <si>
    <t>Zc</t>
  </si>
  <si>
    <t>Correlación biserial</t>
  </si>
  <si>
    <t>*Paso intermedio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</si>
</sst>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Myriad Pro"/>
      <family val="2"/>
    </font>
    <font>
      <b/>
      <sz val="11"/>
      <color theme="1"/>
      <name val="Myriad Pro"/>
      <family val="2"/>
    </font>
    <font>
      <sz val="12"/>
      <color theme="1"/>
      <name val="Aptos Narrow"/>
      <family val="2"/>
      <scheme val="minor"/>
    </font>
    <font>
      <sz val="12"/>
      <color theme="1"/>
      <name val="Myriad Pro"/>
      <family val="2"/>
    </font>
    <font>
      <sz val="9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2" fontId="1" fillId="0" borderId="1" xfId="0" applyNumberFormat="1" applyFont="1" applyBorder="1"/>
    <xf numFmtId="0" fontId="2" fillId="0" borderId="1" xfId="0" applyFont="1" applyBorder="1"/>
    <xf numFmtId="0" fontId="4" fillId="0" borderId="1" xfId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EF4E800B-F7AA-4C70-AE95-65F19EE36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</a:t>
            </a:r>
            <a:r>
              <a:rPr lang="en-US" baseline="0"/>
              <a:t> de dispersión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Pearson!$C$7</c:f>
              <c:strCache>
                <c:ptCount val="1"/>
                <c:pt idx="0">
                  <c:v>Y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Pearson!$B$8:$B$27</c:f>
              <c:numCache>
                <c:formatCode>0.000</c:formatCode>
                <c:ptCount val="20"/>
                <c:pt idx="0">
                  <c:v>17.268999999999998</c:v>
                </c:pt>
                <c:pt idx="1">
                  <c:v>17.18</c:v>
                </c:pt>
                <c:pt idx="2">
                  <c:v>15.252000000000001</c:v>
                </c:pt>
                <c:pt idx="3">
                  <c:v>15.01</c:v>
                </c:pt>
                <c:pt idx="4">
                  <c:v>13.679</c:v>
                </c:pt>
                <c:pt idx="5">
                  <c:v>13.766</c:v>
                </c:pt>
                <c:pt idx="6">
                  <c:v>13.545999999999999</c:v>
                </c:pt>
                <c:pt idx="7">
                  <c:v>15.035</c:v>
                </c:pt>
                <c:pt idx="8">
                  <c:v>15.432</c:v>
                </c:pt>
                <c:pt idx="9">
                  <c:v>16.501000000000001</c:v>
                </c:pt>
                <c:pt idx="10">
                  <c:v>15.2</c:v>
                </c:pt>
                <c:pt idx="11">
                  <c:v>17.355</c:v>
                </c:pt>
                <c:pt idx="12">
                  <c:v>15.548</c:v>
                </c:pt>
                <c:pt idx="13">
                  <c:v>18.707999999999998</c:v>
                </c:pt>
                <c:pt idx="14">
                  <c:v>15.474</c:v>
                </c:pt>
                <c:pt idx="15">
                  <c:v>16.391999999999999</c:v>
                </c:pt>
                <c:pt idx="16">
                  <c:v>16.059999999999999</c:v>
                </c:pt>
                <c:pt idx="17">
                  <c:v>13.423999999999999</c:v>
                </c:pt>
                <c:pt idx="18">
                  <c:v>11.721</c:v>
                </c:pt>
                <c:pt idx="19">
                  <c:v>16.414000000000001</c:v>
                </c:pt>
              </c:numCache>
            </c:numRef>
          </c:xVal>
          <c:yVal>
            <c:numRef>
              <c:f>Pearson!$C$8:$C$27</c:f>
              <c:numCache>
                <c:formatCode>General</c:formatCode>
                <c:ptCount val="20"/>
                <c:pt idx="0">
                  <c:v>10.361000000000001</c:v>
                </c:pt>
                <c:pt idx="1">
                  <c:v>8.9339999999999993</c:v>
                </c:pt>
                <c:pt idx="2">
                  <c:v>8.5410000000000004</c:v>
                </c:pt>
                <c:pt idx="3">
                  <c:v>8.1050000000000004</c:v>
                </c:pt>
                <c:pt idx="4">
                  <c:v>8.2070000000000007</c:v>
                </c:pt>
                <c:pt idx="5">
                  <c:v>7.4340000000000002</c:v>
                </c:pt>
                <c:pt idx="6">
                  <c:v>7.3150000000000004</c:v>
                </c:pt>
                <c:pt idx="7">
                  <c:v>8.7200000000000006</c:v>
                </c:pt>
                <c:pt idx="8">
                  <c:v>8.0250000000000004</c:v>
                </c:pt>
                <c:pt idx="9">
                  <c:v>8.9109999999999996</c:v>
                </c:pt>
                <c:pt idx="10">
                  <c:v>8.8160000000000007</c:v>
                </c:pt>
                <c:pt idx="11">
                  <c:v>8.6780000000000008</c:v>
                </c:pt>
                <c:pt idx="12">
                  <c:v>8.0850000000000009</c:v>
                </c:pt>
                <c:pt idx="13">
                  <c:v>9.7279999999999998</c:v>
                </c:pt>
                <c:pt idx="14">
                  <c:v>9.2840000000000007</c:v>
                </c:pt>
                <c:pt idx="15">
                  <c:v>9.5069999999999997</c:v>
                </c:pt>
                <c:pt idx="16">
                  <c:v>8.3510000000000009</c:v>
                </c:pt>
                <c:pt idx="17">
                  <c:v>8.0540000000000003</c:v>
                </c:pt>
                <c:pt idx="18">
                  <c:v>6.798</c:v>
                </c:pt>
                <c:pt idx="19">
                  <c:v>8.2070000000000007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1B-4200-B7B9-65439C85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842303"/>
        <c:axId val="395842783"/>
      </c:scatterChart>
      <c:valAx>
        <c:axId val="395842303"/>
        <c:scaling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95842783"/>
        <c:crosses val="autoZero"/>
        <c:crossBetween val="midCat"/>
      </c:valAx>
      <c:valAx>
        <c:axId val="395842783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95842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332063</xdr:colOff>
      <xdr:row>4</xdr:row>
      <xdr:rowOff>74176</xdr:rowOff>
    </xdr:from>
    <xdr:to>
      <xdr:col>14</xdr:col>
      <xdr:colOff>31073</xdr:colOff>
      <xdr:row>20</xdr:row>
      <xdr:rowOff>64651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489376-C745-3C13-A1B4-1BE2BA4D45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ECF9-0082-46C8-B4FA-051838590098}">
  <dimension ref="B2:F25"/>
  <sheetViews>
    <sheetView zoomScale="160" zoomScaleNormal="160" workbookViewId="0">
      <selection activeCell="B6" sqref="B6:C15"/>
    </sheetView>
  </sheetViews>
  <sheetFormatPr defaultColWidth="8.90625" defaultRowHeight="14" x14ac:dyDescent="0.35"/>
  <cols>
    <col min="1" max="1" width="8.90625" style="1"/>
    <col min="2" max="2" width="11.36328125" style="1" bestFit="1" customWidth="1"/>
    <col min="3" max="3" width="7.08984375" style="1" bestFit="1" customWidth="1"/>
    <col min="4" max="4" width="8.90625" style="1" bestFit="1" customWidth="1"/>
    <col min="5" max="5" width="11.1796875" style="1" bestFit="1" customWidth="1"/>
    <col min="6" max="6" width="20.54296875" style="1" bestFit="1" customWidth="1"/>
    <col min="7" max="16384" width="8.90625" style="1"/>
  </cols>
  <sheetData>
    <row r="2" spans="2:6" x14ac:dyDescent="0.35">
      <c r="B2" s="4" t="s">
        <v>2</v>
      </c>
      <c r="C2" s="3">
        <f>+AVERAGE(B6:B25)</f>
        <v>15.448299999999994</v>
      </c>
      <c r="E2" s="4" t="s">
        <v>8</v>
      </c>
      <c r="F2" s="2">
        <f>+COUNT(F6:F25)</f>
        <v>20</v>
      </c>
    </row>
    <row r="3" spans="2:6" x14ac:dyDescent="0.35">
      <c r="B3" s="4" t="s">
        <v>3</v>
      </c>
      <c r="C3" s="3">
        <f>+AVERAGE(C6:C25)</f>
        <v>8.50305</v>
      </c>
      <c r="E3" s="4" t="s">
        <v>7</v>
      </c>
      <c r="F3" s="3">
        <f>+SUM(F6:F25)/(F2-1)</f>
        <v>1.1203120368421047</v>
      </c>
    </row>
    <row r="5" spans="2:6" x14ac:dyDescent="0.35">
      <c r="B5" s="4" t="s">
        <v>0</v>
      </c>
      <c r="C5" s="4" t="s">
        <v>1</v>
      </c>
      <c r="D5" s="4" t="s">
        <v>4</v>
      </c>
      <c r="E5" s="4" t="s">
        <v>5</v>
      </c>
      <c r="F5" s="4" t="s">
        <v>6</v>
      </c>
    </row>
    <row r="6" spans="2:6" x14ac:dyDescent="0.35">
      <c r="B6" s="3">
        <v>17.268999999999998</v>
      </c>
      <c r="C6" s="2">
        <v>10.361000000000001</v>
      </c>
      <c r="D6" s="3">
        <f t="shared" ref="D6:D25" si="0">+B6-$C$2</f>
        <v>1.820700000000004</v>
      </c>
      <c r="E6" s="3">
        <f t="shared" ref="E6:E25" si="1">+C6-$C$3</f>
        <v>1.8579500000000007</v>
      </c>
      <c r="F6" s="3">
        <f>+D6*E6</f>
        <v>3.3827695650000087</v>
      </c>
    </row>
    <row r="7" spans="2:6" x14ac:dyDescent="0.35">
      <c r="B7" s="3">
        <v>17.18</v>
      </c>
      <c r="C7" s="2">
        <v>8.9339999999999993</v>
      </c>
      <c r="D7" s="3">
        <f t="shared" si="0"/>
        <v>1.7317000000000053</v>
      </c>
      <c r="E7" s="3">
        <f t="shared" si="1"/>
        <v>0.43094999999999928</v>
      </c>
      <c r="F7" s="3">
        <f t="shared" ref="F7:F25" si="2">+D7*E7</f>
        <v>0.74627611500000102</v>
      </c>
    </row>
    <row r="8" spans="2:6" x14ac:dyDescent="0.35">
      <c r="B8" s="3">
        <v>15.252000000000001</v>
      </c>
      <c r="C8" s="2">
        <v>8.5410000000000004</v>
      </c>
      <c r="D8" s="3">
        <f t="shared" si="0"/>
        <v>-0.1962999999999937</v>
      </c>
      <c r="E8" s="3">
        <f t="shared" si="1"/>
        <v>3.7950000000000372E-2</v>
      </c>
      <c r="F8" s="3">
        <f t="shared" si="2"/>
        <v>-7.4495849999998342E-3</v>
      </c>
    </row>
    <row r="9" spans="2:6" x14ac:dyDescent="0.35">
      <c r="B9" s="3">
        <v>15.01</v>
      </c>
      <c r="C9" s="2">
        <v>8.1050000000000004</v>
      </c>
      <c r="D9" s="3">
        <f t="shared" si="0"/>
        <v>-0.43829999999999458</v>
      </c>
      <c r="E9" s="3">
        <f t="shared" si="1"/>
        <v>-0.39804999999999957</v>
      </c>
      <c r="F9" s="3">
        <f t="shared" si="2"/>
        <v>0.17446531499999765</v>
      </c>
    </row>
    <row r="10" spans="2:6" x14ac:dyDescent="0.35">
      <c r="B10" s="3">
        <v>13.679</v>
      </c>
      <c r="C10" s="2">
        <v>8.2070000000000007</v>
      </c>
      <c r="D10" s="3">
        <f t="shared" si="0"/>
        <v>-1.7692999999999941</v>
      </c>
      <c r="E10" s="3">
        <f t="shared" si="1"/>
        <v>-0.29604999999999926</v>
      </c>
      <c r="F10" s="3">
        <f t="shared" si="2"/>
        <v>0.52380126499999691</v>
      </c>
    </row>
    <row r="11" spans="2:6" x14ac:dyDescent="0.35">
      <c r="B11" s="3">
        <v>13.766</v>
      </c>
      <c r="C11" s="2">
        <v>7.4340000000000002</v>
      </c>
      <c r="D11" s="3">
        <f t="shared" si="0"/>
        <v>-1.6822999999999944</v>
      </c>
      <c r="E11" s="3">
        <f t="shared" si="1"/>
        <v>-1.0690499999999998</v>
      </c>
      <c r="F11" s="3">
        <f t="shared" si="2"/>
        <v>1.7984628149999937</v>
      </c>
    </row>
    <row r="12" spans="2:6" x14ac:dyDescent="0.35">
      <c r="B12" s="3">
        <v>13.545999999999999</v>
      </c>
      <c r="C12" s="2">
        <v>7.3150000000000004</v>
      </c>
      <c r="D12" s="3">
        <f t="shared" si="0"/>
        <v>-1.902299999999995</v>
      </c>
      <c r="E12" s="3">
        <f t="shared" si="1"/>
        <v>-1.1880499999999996</v>
      </c>
      <c r="F12" s="3">
        <f t="shared" si="2"/>
        <v>2.2600275149999933</v>
      </c>
    </row>
    <row r="13" spans="2:6" x14ac:dyDescent="0.35">
      <c r="B13" s="3">
        <v>15.035</v>
      </c>
      <c r="C13" s="2">
        <v>8.7200000000000006</v>
      </c>
      <c r="D13" s="3">
        <f t="shared" si="0"/>
        <v>-0.41329999999999423</v>
      </c>
      <c r="E13" s="3">
        <f t="shared" si="1"/>
        <v>0.21695000000000064</v>
      </c>
      <c r="F13" s="3">
        <f t="shared" si="2"/>
        <v>-8.9665434999999016E-2</v>
      </c>
    </row>
    <row r="14" spans="2:6" x14ac:dyDescent="0.35">
      <c r="B14" s="3">
        <v>15.432</v>
      </c>
      <c r="C14" s="2">
        <v>8.0250000000000004</v>
      </c>
      <c r="D14" s="3">
        <f t="shared" si="0"/>
        <v>-1.6299999999993986E-2</v>
      </c>
      <c r="E14" s="3">
        <f t="shared" si="1"/>
        <v>-0.47804999999999964</v>
      </c>
      <c r="F14" s="3">
        <f t="shared" si="2"/>
        <v>7.7922149999971194E-3</v>
      </c>
    </row>
    <row r="15" spans="2:6" x14ac:dyDescent="0.35">
      <c r="B15" s="3">
        <v>16.501000000000001</v>
      </c>
      <c r="C15" s="2">
        <v>8.9109999999999996</v>
      </c>
      <c r="D15" s="3">
        <f t="shared" si="0"/>
        <v>1.0527000000000069</v>
      </c>
      <c r="E15" s="3">
        <f t="shared" si="1"/>
        <v>0.40794999999999959</v>
      </c>
      <c r="F15" s="3">
        <f t="shared" si="2"/>
        <v>0.42944896500000235</v>
      </c>
    </row>
    <row r="16" spans="2:6" x14ac:dyDescent="0.35">
      <c r="B16" s="3">
        <v>15.2</v>
      </c>
      <c r="C16" s="2">
        <v>8.8160000000000007</v>
      </c>
      <c r="D16" s="3">
        <f t="shared" si="0"/>
        <v>-0.24829999999999508</v>
      </c>
      <c r="E16" s="3">
        <f t="shared" si="1"/>
        <v>0.31295000000000073</v>
      </c>
      <c r="F16" s="3">
        <f t="shared" si="2"/>
        <v>-7.7705484999998645E-2</v>
      </c>
    </row>
    <row r="17" spans="2:6" x14ac:dyDescent="0.35">
      <c r="B17" s="3">
        <v>17.355</v>
      </c>
      <c r="C17" s="2">
        <v>8.6780000000000008</v>
      </c>
      <c r="D17" s="3">
        <f t="shared" si="0"/>
        <v>1.9067000000000061</v>
      </c>
      <c r="E17" s="3">
        <f t="shared" si="1"/>
        <v>0.17495000000000083</v>
      </c>
      <c r="F17" s="3">
        <f t="shared" si="2"/>
        <v>0.33357716500000262</v>
      </c>
    </row>
    <row r="18" spans="2:6" x14ac:dyDescent="0.35">
      <c r="B18" s="3">
        <v>15.548</v>
      </c>
      <c r="C18" s="2">
        <v>8.0850000000000009</v>
      </c>
      <c r="D18" s="3">
        <f t="shared" si="0"/>
        <v>9.9700000000005673E-2</v>
      </c>
      <c r="E18" s="3">
        <f t="shared" si="1"/>
        <v>-0.41804999999999914</v>
      </c>
      <c r="F18" s="3">
        <f t="shared" si="2"/>
        <v>-4.1679585000002288E-2</v>
      </c>
    </row>
    <row r="19" spans="2:6" x14ac:dyDescent="0.35">
      <c r="B19" s="3">
        <v>18.707999999999998</v>
      </c>
      <c r="C19" s="2">
        <v>9.7279999999999998</v>
      </c>
      <c r="D19" s="3">
        <f t="shared" si="0"/>
        <v>3.259700000000004</v>
      </c>
      <c r="E19" s="3">
        <f t="shared" si="1"/>
        <v>1.2249499999999998</v>
      </c>
      <c r="F19" s="3">
        <f t="shared" si="2"/>
        <v>3.992969515000004</v>
      </c>
    </row>
    <row r="20" spans="2:6" x14ac:dyDescent="0.35">
      <c r="B20" s="3">
        <v>15.474</v>
      </c>
      <c r="C20" s="2">
        <v>9.2840000000000007</v>
      </c>
      <c r="D20" s="3">
        <f t="shared" si="0"/>
        <v>2.5700000000005829E-2</v>
      </c>
      <c r="E20" s="3">
        <f t="shared" si="1"/>
        <v>0.7809500000000007</v>
      </c>
      <c r="F20" s="3">
        <f t="shared" si="2"/>
        <v>2.007041500000457E-2</v>
      </c>
    </row>
    <row r="21" spans="2:6" x14ac:dyDescent="0.35">
      <c r="B21" s="3">
        <v>16.391999999999999</v>
      </c>
      <c r="C21" s="2">
        <v>9.5069999999999997</v>
      </c>
      <c r="D21" s="3">
        <f t="shared" si="0"/>
        <v>0.94370000000000509</v>
      </c>
      <c r="E21" s="3">
        <f t="shared" si="1"/>
        <v>1.0039499999999997</v>
      </c>
      <c r="F21" s="3">
        <f t="shared" si="2"/>
        <v>0.94742761500000483</v>
      </c>
    </row>
    <row r="22" spans="2:6" x14ac:dyDescent="0.35">
      <c r="B22" s="3">
        <v>16.059999999999999</v>
      </c>
      <c r="C22" s="2">
        <v>8.3510000000000009</v>
      </c>
      <c r="D22" s="3">
        <f t="shared" si="0"/>
        <v>0.61170000000000435</v>
      </c>
      <c r="E22" s="3">
        <f t="shared" si="1"/>
        <v>-0.15204999999999913</v>
      </c>
      <c r="F22" s="3">
        <f t="shared" si="2"/>
        <v>-9.3008985000000127E-2</v>
      </c>
    </row>
    <row r="23" spans="2:6" x14ac:dyDescent="0.35">
      <c r="B23" s="3">
        <v>13.423999999999999</v>
      </c>
      <c r="C23" s="2">
        <v>8.0540000000000003</v>
      </c>
      <c r="D23" s="3">
        <f t="shared" si="0"/>
        <v>-2.0242999999999949</v>
      </c>
      <c r="E23" s="3">
        <f t="shared" si="1"/>
        <v>-0.44904999999999973</v>
      </c>
      <c r="F23" s="3">
        <f t="shared" si="2"/>
        <v>0.90901191499999712</v>
      </c>
    </row>
    <row r="24" spans="2:6" x14ac:dyDescent="0.35">
      <c r="B24" s="3">
        <v>11.721</v>
      </c>
      <c r="C24" s="2">
        <v>6.798</v>
      </c>
      <c r="D24" s="3">
        <f t="shared" si="0"/>
        <v>-3.7272999999999943</v>
      </c>
      <c r="E24" s="3">
        <f t="shared" si="1"/>
        <v>-1.70505</v>
      </c>
      <c r="F24" s="3">
        <f t="shared" si="2"/>
        <v>6.3552328649999899</v>
      </c>
    </row>
    <row r="25" spans="2:6" x14ac:dyDescent="0.35">
      <c r="B25" s="3">
        <v>16.414000000000001</v>
      </c>
      <c r="C25" s="2">
        <v>8.2070000000000007</v>
      </c>
      <c r="D25" s="3">
        <f t="shared" si="0"/>
        <v>0.96570000000000711</v>
      </c>
      <c r="E25" s="3">
        <f t="shared" si="1"/>
        <v>-0.29604999999999926</v>
      </c>
      <c r="F25" s="3">
        <f t="shared" si="2"/>
        <v>-0.28589548500000139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CAC4-728B-4486-B825-3313570E6F2A}">
  <dimension ref="B2:F27"/>
  <sheetViews>
    <sheetView zoomScale="160" zoomScaleNormal="160" workbookViewId="0">
      <selection activeCell="E4" sqref="E4:E5"/>
    </sheetView>
  </sheetViews>
  <sheetFormatPr defaultColWidth="8.90625" defaultRowHeight="14" x14ac:dyDescent="0.35"/>
  <cols>
    <col min="1" max="1" width="8.90625" style="1"/>
    <col min="2" max="2" width="11.36328125" style="1" bestFit="1" customWidth="1"/>
    <col min="3" max="3" width="7.08984375" style="1" bestFit="1" customWidth="1"/>
    <col min="4" max="4" width="8.453125" style="1" bestFit="1" customWidth="1"/>
    <col min="5" max="5" width="12" style="1" customWidth="1"/>
    <col min="6" max="6" width="19.08984375" style="1" bestFit="1" customWidth="1"/>
    <col min="7" max="16384" width="8.90625" style="1"/>
  </cols>
  <sheetData>
    <row r="2" spans="2:6" x14ac:dyDescent="0.35">
      <c r="B2" s="4" t="s">
        <v>2</v>
      </c>
      <c r="C2" s="3">
        <f>+AVERAGE(B8:B27)</f>
        <v>15.448299999999994</v>
      </c>
      <c r="E2" s="4" t="s">
        <v>8</v>
      </c>
      <c r="F2" s="2">
        <f>+COUNT(F8:F27)</f>
        <v>20</v>
      </c>
    </row>
    <row r="3" spans="2:6" x14ac:dyDescent="0.35">
      <c r="B3" s="4" t="s">
        <v>3</v>
      </c>
      <c r="C3" s="3">
        <f>+AVERAGE(C8:C27)</f>
        <v>8.50305</v>
      </c>
      <c r="E3" s="4" t="s">
        <v>7</v>
      </c>
      <c r="F3" s="3">
        <f>+SUM(F8:F27)/(F2-1)</f>
        <v>1.1203120368421047</v>
      </c>
    </row>
    <row r="4" spans="2:6" x14ac:dyDescent="0.35">
      <c r="B4" s="4" t="s">
        <v>9</v>
      </c>
      <c r="C4" s="2">
        <f>+_xlfn.STDEV.S(B8:B27)</f>
        <v>1.6531344422673917</v>
      </c>
      <c r="E4" s="13" t="s">
        <v>11</v>
      </c>
      <c r="F4" s="14">
        <f>+F3/(C4*C5)</f>
        <v>0.8032937072026628</v>
      </c>
    </row>
    <row r="5" spans="2:6" x14ac:dyDescent="0.35">
      <c r="B5" s="4" t="s">
        <v>10</v>
      </c>
      <c r="C5" s="2">
        <f>+_xlfn.STDEV.S(C8:C27)</f>
        <v>0.84363864021461099</v>
      </c>
      <c r="E5" s="13"/>
      <c r="F5" s="14"/>
    </row>
    <row r="7" spans="2:6" x14ac:dyDescent="0.35">
      <c r="B7" s="4" t="s">
        <v>0</v>
      </c>
      <c r="C7" s="4" t="s">
        <v>1</v>
      </c>
      <c r="D7" s="4" t="s">
        <v>4</v>
      </c>
      <c r="E7" s="4" t="s">
        <v>5</v>
      </c>
      <c r="F7" s="4" t="s">
        <v>6</v>
      </c>
    </row>
    <row r="8" spans="2:6" x14ac:dyDescent="0.35">
      <c r="B8" s="3">
        <v>17.268999999999998</v>
      </c>
      <c r="C8" s="2">
        <v>10.361000000000001</v>
      </c>
      <c r="D8" s="3">
        <f t="shared" ref="D8:D27" si="0">+B8-$C$2</f>
        <v>1.820700000000004</v>
      </c>
      <c r="E8" s="3">
        <f t="shared" ref="E8:E27" si="1">+C8-$C$3</f>
        <v>1.8579500000000007</v>
      </c>
      <c r="F8" s="3">
        <f>+D8*E8</f>
        <v>3.3827695650000087</v>
      </c>
    </row>
    <row r="9" spans="2:6" x14ac:dyDescent="0.35">
      <c r="B9" s="3">
        <v>17.18</v>
      </c>
      <c r="C9" s="2">
        <v>8.9339999999999993</v>
      </c>
      <c r="D9" s="3">
        <f t="shared" si="0"/>
        <v>1.7317000000000053</v>
      </c>
      <c r="E9" s="3">
        <f t="shared" si="1"/>
        <v>0.43094999999999928</v>
      </c>
      <c r="F9" s="3">
        <f t="shared" ref="F9:F27" si="2">+D9*E9</f>
        <v>0.74627611500000102</v>
      </c>
    </row>
    <row r="10" spans="2:6" x14ac:dyDescent="0.35">
      <c r="B10" s="3">
        <v>15.252000000000001</v>
      </c>
      <c r="C10" s="2">
        <v>8.5410000000000004</v>
      </c>
      <c r="D10" s="3">
        <f t="shared" si="0"/>
        <v>-0.1962999999999937</v>
      </c>
      <c r="E10" s="3">
        <f t="shared" si="1"/>
        <v>3.7950000000000372E-2</v>
      </c>
      <c r="F10" s="3">
        <f t="shared" si="2"/>
        <v>-7.4495849999998342E-3</v>
      </c>
    </row>
    <row r="11" spans="2:6" x14ac:dyDescent="0.35">
      <c r="B11" s="3">
        <v>15.01</v>
      </c>
      <c r="C11" s="2">
        <v>8.1050000000000004</v>
      </c>
      <c r="D11" s="3">
        <f t="shared" si="0"/>
        <v>-0.43829999999999458</v>
      </c>
      <c r="E11" s="3">
        <f t="shared" si="1"/>
        <v>-0.39804999999999957</v>
      </c>
      <c r="F11" s="3">
        <f t="shared" si="2"/>
        <v>0.17446531499999765</v>
      </c>
    </row>
    <row r="12" spans="2:6" x14ac:dyDescent="0.35">
      <c r="B12" s="3">
        <v>13.679</v>
      </c>
      <c r="C12" s="2">
        <v>8.2070000000000007</v>
      </c>
      <c r="D12" s="3">
        <f t="shared" si="0"/>
        <v>-1.7692999999999941</v>
      </c>
      <c r="E12" s="3">
        <f t="shared" si="1"/>
        <v>-0.29604999999999926</v>
      </c>
      <c r="F12" s="3">
        <f t="shared" si="2"/>
        <v>0.52380126499999691</v>
      </c>
    </row>
    <row r="13" spans="2:6" x14ac:dyDescent="0.35">
      <c r="B13" s="3">
        <v>13.766</v>
      </c>
      <c r="C13" s="2">
        <v>7.4340000000000002</v>
      </c>
      <c r="D13" s="3">
        <f t="shared" si="0"/>
        <v>-1.6822999999999944</v>
      </c>
      <c r="E13" s="3">
        <f t="shared" si="1"/>
        <v>-1.0690499999999998</v>
      </c>
      <c r="F13" s="3">
        <f t="shared" si="2"/>
        <v>1.7984628149999937</v>
      </c>
    </row>
    <row r="14" spans="2:6" x14ac:dyDescent="0.35">
      <c r="B14" s="3">
        <v>13.545999999999999</v>
      </c>
      <c r="C14" s="2">
        <v>7.3150000000000004</v>
      </c>
      <c r="D14" s="3">
        <f t="shared" si="0"/>
        <v>-1.902299999999995</v>
      </c>
      <c r="E14" s="3">
        <f t="shared" si="1"/>
        <v>-1.1880499999999996</v>
      </c>
      <c r="F14" s="3">
        <f t="shared" si="2"/>
        <v>2.2600275149999933</v>
      </c>
    </row>
    <row r="15" spans="2:6" x14ac:dyDescent="0.35">
      <c r="B15" s="3">
        <v>15.035</v>
      </c>
      <c r="C15" s="2">
        <v>8.7200000000000006</v>
      </c>
      <c r="D15" s="3">
        <f t="shared" si="0"/>
        <v>-0.41329999999999423</v>
      </c>
      <c r="E15" s="3">
        <f t="shared" si="1"/>
        <v>0.21695000000000064</v>
      </c>
      <c r="F15" s="3">
        <f t="shared" si="2"/>
        <v>-8.9665434999999016E-2</v>
      </c>
    </row>
    <row r="16" spans="2:6" x14ac:dyDescent="0.35">
      <c r="B16" s="3">
        <v>15.432</v>
      </c>
      <c r="C16" s="2">
        <v>8.0250000000000004</v>
      </c>
      <c r="D16" s="3">
        <f t="shared" si="0"/>
        <v>-1.6299999999993986E-2</v>
      </c>
      <c r="E16" s="3">
        <f t="shared" si="1"/>
        <v>-0.47804999999999964</v>
      </c>
      <c r="F16" s="3">
        <f t="shared" si="2"/>
        <v>7.7922149999971194E-3</v>
      </c>
    </row>
    <row r="17" spans="2:6" x14ac:dyDescent="0.35">
      <c r="B17" s="3">
        <v>16.501000000000001</v>
      </c>
      <c r="C17" s="2">
        <v>8.9109999999999996</v>
      </c>
      <c r="D17" s="3">
        <f t="shared" si="0"/>
        <v>1.0527000000000069</v>
      </c>
      <c r="E17" s="3">
        <f t="shared" si="1"/>
        <v>0.40794999999999959</v>
      </c>
      <c r="F17" s="3">
        <f t="shared" si="2"/>
        <v>0.42944896500000235</v>
      </c>
    </row>
    <row r="18" spans="2:6" x14ac:dyDescent="0.35">
      <c r="B18" s="3">
        <v>15.2</v>
      </c>
      <c r="C18" s="2">
        <v>8.8160000000000007</v>
      </c>
      <c r="D18" s="3">
        <f t="shared" si="0"/>
        <v>-0.24829999999999508</v>
      </c>
      <c r="E18" s="3">
        <f t="shared" si="1"/>
        <v>0.31295000000000073</v>
      </c>
      <c r="F18" s="3">
        <f t="shared" si="2"/>
        <v>-7.7705484999998645E-2</v>
      </c>
    </row>
    <row r="19" spans="2:6" x14ac:dyDescent="0.35">
      <c r="B19" s="3">
        <v>17.355</v>
      </c>
      <c r="C19" s="2">
        <v>8.6780000000000008</v>
      </c>
      <c r="D19" s="3">
        <f t="shared" si="0"/>
        <v>1.9067000000000061</v>
      </c>
      <c r="E19" s="3">
        <f t="shared" si="1"/>
        <v>0.17495000000000083</v>
      </c>
      <c r="F19" s="3">
        <f t="shared" si="2"/>
        <v>0.33357716500000262</v>
      </c>
    </row>
    <row r="20" spans="2:6" x14ac:dyDescent="0.35">
      <c r="B20" s="3">
        <v>15.548</v>
      </c>
      <c r="C20" s="2">
        <v>8.0850000000000009</v>
      </c>
      <c r="D20" s="3">
        <f t="shared" si="0"/>
        <v>9.9700000000005673E-2</v>
      </c>
      <c r="E20" s="3">
        <f t="shared" si="1"/>
        <v>-0.41804999999999914</v>
      </c>
      <c r="F20" s="3">
        <f t="shared" si="2"/>
        <v>-4.1679585000002288E-2</v>
      </c>
    </row>
    <row r="21" spans="2:6" x14ac:dyDescent="0.35">
      <c r="B21" s="3">
        <v>18.707999999999998</v>
      </c>
      <c r="C21" s="2">
        <v>9.7279999999999998</v>
      </c>
      <c r="D21" s="3">
        <f t="shared" si="0"/>
        <v>3.259700000000004</v>
      </c>
      <c r="E21" s="3">
        <f t="shared" si="1"/>
        <v>1.2249499999999998</v>
      </c>
      <c r="F21" s="3">
        <f t="shared" si="2"/>
        <v>3.992969515000004</v>
      </c>
    </row>
    <row r="22" spans="2:6" x14ac:dyDescent="0.35">
      <c r="B22" s="3">
        <v>15.474</v>
      </c>
      <c r="C22" s="2">
        <v>9.2840000000000007</v>
      </c>
      <c r="D22" s="3">
        <f t="shared" si="0"/>
        <v>2.5700000000005829E-2</v>
      </c>
      <c r="E22" s="3">
        <f t="shared" si="1"/>
        <v>0.7809500000000007</v>
      </c>
      <c r="F22" s="3">
        <f t="shared" si="2"/>
        <v>2.007041500000457E-2</v>
      </c>
    </row>
    <row r="23" spans="2:6" x14ac:dyDescent="0.35">
      <c r="B23" s="3">
        <v>16.391999999999999</v>
      </c>
      <c r="C23" s="2">
        <v>9.5069999999999997</v>
      </c>
      <c r="D23" s="3">
        <f t="shared" si="0"/>
        <v>0.94370000000000509</v>
      </c>
      <c r="E23" s="3">
        <f t="shared" si="1"/>
        <v>1.0039499999999997</v>
      </c>
      <c r="F23" s="3">
        <f t="shared" si="2"/>
        <v>0.94742761500000483</v>
      </c>
    </row>
    <row r="24" spans="2:6" x14ac:dyDescent="0.35">
      <c r="B24" s="3">
        <v>16.059999999999999</v>
      </c>
      <c r="C24" s="2">
        <v>8.3510000000000009</v>
      </c>
      <c r="D24" s="3">
        <f t="shared" si="0"/>
        <v>0.61170000000000435</v>
      </c>
      <c r="E24" s="3">
        <f t="shared" si="1"/>
        <v>-0.15204999999999913</v>
      </c>
      <c r="F24" s="3">
        <f t="shared" si="2"/>
        <v>-9.3008985000000127E-2</v>
      </c>
    </row>
    <row r="25" spans="2:6" x14ac:dyDescent="0.35">
      <c r="B25" s="3">
        <v>13.423999999999999</v>
      </c>
      <c r="C25" s="2">
        <v>8.0540000000000003</v>
      </c>
      <c r="D25" s="3">
        <f t="shared" si="0"/>
        <v>-2.0242999999999949</v>
      </c>
      <c r="E25" s="3">
        <f t="shared" si="1"/>
        <v>-0.44904999999999973</v>
      </c>
      <c r="F25" s="3">
        <f t="shared" si="2"/>
        <v>0.90901191499999712</v>
      </c>
    </row>
    <row r="26" spans="2:6" x14ac:dyDescent="0.35">
      <c r="B26" s="3">
        <v>11.721</v>
      </c>
      <c r="C26" s="2">
        <v>6.798</v>
      </c>
      <c r="D26" s="3">
        <f t="shared" si="0"/>
        <v>-3.7272999999999943</v>
      </c>
      <c r="E26" s="3">
        <f t="shared" si="1"/>
        <v>-1.70505</v>
      </c>
      <c r="F26" s="3">
        <f t="shared" si="2"/>
        <v>6.3552328649999899</v>
      </c>
    </row>
    <row r="27" spans="2:6" x14ac:dyDescent="0.35">
      <c r="B27" s="3">
        <v>16.414000000000001</v>
      </c>
      <c r="C27" s="2">
        <v>8.2070000000000007</v>
      </c>
      <c r="D27" s="3">
        <f t="shared" si="0"/>
        <v>0.96570000000000711</v>
      </c>
      <c r="E27" s="3">
        <f t="shared" si="1"/>
        <v>-0.29604999999999926</v>
      </c>
      <c r="F27" s="3">
        <f t="shared" si="2"/>
        <v>-0.28589548500000139</v>
      </c>
    </row>
  </sheetData>
  <mergeCells count="2">
    <mergeCell ref="E4:E5"/>
    <mergeCell ref="F4:F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234F-3CB6-4A16-BAC5-E387D7CA96B8}">
  <dimension ref="B1:F24"/>
  <sheetViews>
    <sheetView zoomScale="145" zoomScaleNormal="145" workbookViewId="0">
      <selection activeCell="E14" sqref="E14"/>
    </sheetView>
  </sheetViews>
  <sheetFormatPr defaultColWidth="8.90625" defaultRowHeight="14" x14ac:dyDescent="0.3"/>
  <cols>
    <col min="1" max="4" width="8.90625" style="6"/>
    <col min="5" max="5" width="13.08984375" style="6" customWidth="1"/>
    <col min="6" max="16384" width="8.90625" style="6"/>
  </cols>
  <sheetData>
    <row r="1" spans="2:6" x14ac:dyDescent="0.3">
      <c r="B1" s="8" t="s">
        <v>15</v>
      </c>
      <c r="C1" s="5">
        <f>+SUM(F5:F24)</f>
        <v>342.5</v>
      </c>
      <c r="E1" s="13" t="s">
        <v>17</v>
      </c>
      <c r="F1" s="14">
        <f>1-((6*C1)/(C2*(C2^2-1)))</f>
        <v>0.74248120300751874</v>
      </c>
    </row>
    <row r="2" spans="2:6" x14ac:dyDescent="0.3">
      <c r="B2" s="8" t="s">
        <v>16</v>
      </c>
      <c r="C2" s="5">
        <f>+COUNT(F5:F24)</f>
        <v>20</v>
      </c>
      <c r="E2" s="13"/>
      <c r="F2" s="14"/>
    </row>
    <row r="4" spans="2:6" x14ac:dyDescent="0.3">
      <c r="B4" s="4" t="s">
        <v>0</v>
      </c>
      <c r="C4" s="4" t="s">
        <v>1</v>
      </c>
      <c r="D4" s="8" t="s">
        <v>12</v>
      </c>
      <c r="E4" s="8" t="s">
        <v>13</v>
      </c>
      <c r="F4" s="8" t="s">
        <v>14</v>
      </c>
    </row>
    <row r="5" spans="2:6" x14ac:dyDescent="0.3">
      <c r="B5" s="3">
        <v>17.268999999999998</v>
      </c>
      <c r="C5" s="2">
        <v>10.361000000000001</v>
      </c>
      <c r="D5" s="5">
        <f>+_xlfn.RANK.AVG(B5,$B$5:$B$24,1)</f>
        <v>18</v>
      </c>
      <c r="E5" s="5">
        <f>+_xlfn.RANK.AVG(C5,$C$5:$C$24,1)</f>
        <v>20</v>
      </c>
      <c r="F5" s="7">
        <f>+(D5-E5)^2</f>
        <v>4</v>
      </c>
    </row>
    <row r="6" spans="2:6" x14ac:dyDescent="0.3">
      <c r="B6" s="3">
        <v>17.18</v>
      </c>
      <c r="C6" s="2">
        <v>8.9339999999999993</v>
      </c>
      <c r="D6" s="5">
        <f t="shared" ref="D6:D24" si="0">+_xlfn.RANK.AVG(B6,$B$5:$B$24,1)</f>
        <v>17</v>
      </c>
      <c r="E6" s="5">
        <f t="shared" ref="E6:E24" si="1">+_xlfn.RANK.AVG(C6,$C$5:$C$24,1)</f>
        <v>16</v>
      </c>
      <c r="F6" s="7">
        <f t="shared" ref="F6:F24" si="2">+(D6-E6)^2</f>
        <v>1</v>
      </c>
    </row>
    <row r="7" spans="2:6" x14ac:dyDescent="0.3">
      <c r="B7" s="3">
        <v>15.252000000000001</v>
      </c>
      <c r="C7" s="2">
        <v>8.5410000000000004</v>
      </c>
      <c r="D7" s="5">
        <f t="shared" si="0"/>
        <v>9</v>
      </c>
      <c r="E7" s="5">
        <f t="shared" si="1"/>
        <v>11</v>
      </c>
      <c r="F7" s="7">
        <f t="shared" si="2"/>
        <v>4</v>
      </c>
    </row>
    <row r="8" spans="2:6" x14ac:dyDescent="0.3">
      <c r="B8" s="3">
        <v>15.01</v>
      </c>
      <c r="C8" s="2">
        <v>8.1050000000000004</v>
      </c>
      <c r="D8" s="5">
        <f t="shared" si="0"/>
        <v>6</v>
      </c>
      <c r="E8" s="5">
        <f t="shared" si="1"/>
        <v>7</v>
      </c>
      <c r="F8" s="7">
        <f t="shared" si="2"/>
        <v>1</v>
      </c>
    </row>
    <row r="9" spans="2:6" x14ac:dyDescent="0.3">
      <c r="B9" s="3">
        <v>13.679</v>
      </c>
      <c r="C9" s="2">
        <v>8.2070000000000007</v>
      </c>
      <c r="D9" s="5">
        <f t="shared" si="0"/>
        <v>4</v>
      </c>
      <c r="E9" s="5">
        <f t="shared" si="1"/>
        <v>8.5</v>
      </c>
      <c r="F9" s="7">
        <f t="shared" si="2"/>
        <v>20.25</v>
      </c>
    </row>
    <row r="10" spans="2:6" x14ac:dyDescent="0.3">
      <c r="B10" s="3">
        <v>13.766</v>
      </c>
      <c r="C10" s="2">
        <v>7.4340000000000002</v>
      </c>
      <c r="D10" s="5">
        <f t="shared" si="0"/>
        <v>5</v>
      </c>
      <c r="E10" s="5">
        <f t="shared" si="1"/>
        <v>3</v>
      </c>
      <c r="F10" s="7">
        <f t="shared" si="2"/>
        <v>4</v>
      </c>
    </row>
    <row r="11" spans="2:6" x14ac:dyDescent="0.3">
      <c r="B11" s="3">
        <v>13.545999999999999</v>
      </c>
      <c r="C11" s="2">
        <v>7.3150000000000004</v>
      </c>
      <c r="D11" s="5">
        <f t="shared" si="0"/>
        <v>3</v>
      </c>
      <c r="E11" s="5">
        <f t="shared" si="1"/>
        <v>2</v>
      </c>
      <c r="F11" s="7">
        <f t="shared" si="2"/>
        <v>1</v>
      </c>
    </row>
    <row r="12" spans="2:6" x14ac:dyDescent="0.3">
      <c r="B12" s="3">
        <v>15.035</v>
      </c>
      <c r="C12" s="2">
        <v>8.7200000000000006</v>
      </c>
      <c r="D12" s="5">
        <f t="shared" si="0"/>
        <v>7</v>
      </c>
      <c r="E12" s="5">
        <f t="shared" si="1"/>
        <v>13</v>
      </c>
      <c r="F12" s="7">
        <f t="shared" si="2"/>
        <v>36</v>
      </c>
    </row>
    <row r="13" spans="2:6" x14ac:dyDescent="0.3">
      <c r="B13" s="3">
        <v>15.432</v>
      </c>
      <c r="C13" s="2">
        <v>8.0250000000000004</v>
      </c>
      <c r="D13" s="5">
        <f t="shared" si="0"/>
        <v>10</v>
      </c>
      <c r="E13" s="5">
        <f t="shared" si="1"/>
        <v>4</v>
      </c>
      <c r="F13" s="7">
        <f t="shared" si="2"/>
        <v>36</v>
      </c>
    </row>
    <row r="14" spans="2:6" x14ac:dyDescent="0.3">
      <c r="B14" s="3">
        <v>16.501000000000001</v>
      </c>
      <c r="C14" s="2">
        <v>8.9109999999999996</v>
      </c>
      <c r="D14" s="5">
        <f t="shared" si="0"/>
        <v>16</v>
      </c>
      <c r="E14" s="5">
        <f t="shared" si="1"/>
        <v>15</v>
      </c>
      <c r="F14" s="7">
        <f t="shared" si="2"/>
        <v>1</v>
      </c>
    </row>
    <row r="15" spans="2:6" x14ac:dyDescent="0.3">
      <c r="B15" s="3">
        <v>15.2</v>
      </c>
      <c r="C15" s="2">
        <v>8.8160000000000007</v>
      </c>
      <c r="D15" s="5">
        <f t="shared" si="0"/>
        <v>8</v>
      </c>
      <c r="E15" s="5">
        <f t="shared" si="1"/>
        <v>14</v>
      </c>
      <c r="F15" s="7">
        <f t="shared" si="2"/>
        <v>36</v>
      </c>
    </row>
    <row r="16" spans="2:6" x14ac:dyDescent="0.3">
      <c r="B16" s="3">
        <v>17.355</v>
      </c>
      <c r="C16" s="2">
        <v>8.6780000000000008</v>
      </c>
      <c r="D16" s="5">
        <f t="shared" si="0"/>
        <v>19</v>
      </c>
      <c r="E16" s="5">
        <f t="shared" si="1"/>
        <v>12</v>
      </c>
      <c r="F16" s="7">
        <f t="shared" si="2"/>
        <v>49</v>
      </c>
    </row>
    <row r="17" spans="2:6" x14ac:dyDescent="0.3">
      <c r="B17" s="3">
        <v>15.548</v>
      </c>
      <c r="C17" s="2">
        <v>8.0850000000000009</v>
      </c>
      <c r="D17" s="5">
        <f t="shared" si="0"/>
        <v>12</v>
      </c>
      <c r="E17" s="5">
        <f t="shared" si="1"/>
        <v>6</v>
      </c>
      <c r="F17" s="7">
        <f t="shared" si="2"/>
        <v>36</v>
      </c>
    </row>
    <row r="18" spans="2:6" x14ac:dyDescent="0.3">
      <c r="B18" s="3">
        <v>18.707999999999998</v>
      </c>
      <c r="C18" s="2">
        <v>9.7279999999999998</v>
      </c>
      <c r="D18" s="5">
        <f t="shared" si="0"/>
        <v>20</v>
      </c>
      <c r="E18" s="5">
        <f t="shared" si="1"/>
        <v>19</v>
      </c>
      <c r="F18" s="7">
        <f t="shared" si="2"/>
        <v>1</v>
      </c>
    </row>
    <row r="19" spans="2:6" x14ac:dyDescent="0.3">
      <c r="B19" s="3">
        <v>15.474</v>
      </c>
      <c r="C19" s="2">
        <v>9.2840000000000007</v>
      </c>
      <c r="D19" s="5">
        <f t="shared" si="0"/>
        <v>11</v>
      </c>
      <c r="E19" s="5">
        <f t="shared" si="1"/>
        <v>17</v>
      </c>
      <c r="F19" s="7">
        <f t="shared" si="2"/>
        <v>36</v>
      </c>
    </row>
    <row r="20" spans="2:6" x14ac:dyDescent="0.3">
      <c r="B20" s="3">
        <v>16.391999999999999</v>
      </c>
      <c r="C20" s="2">
        <v>9.5069999999999997</v>
      </c>
      <c r="D20" s="5">
        <f t="shared" si="0"/>
        <v>14</v>
      </c>
      <c r="E20" s="5">
        <f t="shared" si="1"/>
        <v>18</v>
      </c>
      <c r="F20" s="7">
        <f t="shared" si="2"/>
        <v>16</v>
      </c>
    </row>
    <row r="21" spans="2:6" x14ac:dyDescent="0.3">
      <c r="B21" s="3">
        <v>16.059999999999999</v>
      </c>
      <c r="C21" s="2">
        <v>8.3510000000000009</v>
      </c>
      <c r="D21" s="5">
        <f t="shared" si="0"/>
        <v>13</v>
      </c>
      <c r="E21" s="5">
        <f t="shared" si="1"/>
        <v>10</v>
      </c>
      <c r="F21" s="7">
        <f t="shared" si="2"/>
        <v>9</v>
      </c>
    </row>
    <row r="22" spans="2:6" x14ac:dyDescent="0.3">
      <c r="B22" s="3">
        <v>13.423999999999999</v>
      </c>
      <c r="C22" s="2">
        <v>8.0540000000000003</v>
      </c>
      <c r="D22" s="5">
        <f t="shared" si="0"/>
        <v>2</v>
      </c>
      <c r="E22" s="5">
        <f t="shared" si="1"/>
        <v>5</v>
      </c>
      <c r="F22" s="7">
        <f t="shared" si="2"/>
        <v>9</v>
      </c>
    </row>
    <row r="23" spans="2:6" x14ac:dyDescent="0.3">
      <c r="B23" s="3">
        <v>11.721</v>
      </c>
      <c r="C23" s="2">
        <v>6.798</v>
      </c>
      <c r="D23" s="5">
        <f t="shared" si="0"/>
        <v>1</v>
      </c>
      <c r="E23" s="5">
        <f t="shared" si="1"/>
        <v>1</v>
      </c>
      <c r="F23" s="7">
        <f t="shared" si="2"/>
        <v>0</v>
      </c>
    </row>
    <row r="24" spans="2:6" x14ac:dyDescent="0.3">
      <c r="B24" s="3">
        <v>16.414000000000001</v>
      </c>
      <c r="C24" s="2">
        <v>8.2070000000000007</v>
      </c>
      <c r="D24" s="5">
        <f t="shared" si="0"/>
        <v>15</v>
      </c>
      <c r="E24" s="5">
        <f t="shared" si="1"/>
        <v>8.5</v>
      </c>
      <c r="F24" s="7">
        <f t="shared" si="2"/>
        <v>42.25</v>
      </c>
    </row>
  </sheetData>
  <mergeCells count="2">
    <mergeCell ref="E1:E2"/>
    <mergeCell ref="F1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0E18-2345-43AC-A240-06E720DA1788}">
  <dimension ref="B1:G21"/>
  <sheetViews>
    <sheetView zoomScale="115" zoomScaleNormal="115" workbookViewId="0">
      <selection activeCell="F2" sqref="F2:G4"/>
    </sheetView>
  </sheetViews>
  <sheetFormatPr defaultColWidth="8.90625" defaultRowHeight="14" x14ac:dyDescent="0.35"/>
  <cols>
    <col min="1" max="1" width="8.90625" style="1"/>
    <col min="2" max="2" width="16.81640625" style="1" bestFit="1" customWidth="1"/>
    <col min="3" max="3" width="9.54296875" style="1" bestFit="1" customWidth="1"/>
    <col min="4" max="5" width="8.90625" style="1"/>
    <col min="6" max="6" width="16.54296875" style="1" customWidth="1"/>
    <col min="7" max="16384" width="8.90625" style="1"/>
  </cols>
  <sheetData>
    <row r="1" spans="2:7" x14ac:dyDescent="0.35">
      <c r="B1" s="2" t="s">
        <v>18</v>
      </c>
      <c r="C1" s="2" t="s">
        <v>19</v>
      </c>
    </row>
    <row r="2" spans="2:7" ht="15.5" x14ac:dyDescent="0.35">
      <c r="B2" s="9">
        <v>2</v>
      </c>
      <c r="C2" s="9">
        <v>0</v>
      </c>
      <c r="F2" s="4" t="s">
        <v>25</v>
      </c>
      <c r="G2" s="10">
        <f>+AVERAGEIF(C2:C21,1,B2:B21)</f>
        <v>13.916666666666666</v>
      </c>
    </row>
    <row r="3" spans="2:7" ht="15.5" x14ac:dyDescent="0.35">
      <c r="B3" s="9">
        <v>3</v>
      </c>
      <c r="C3" s="9">
        <v>1</v>
      </c>
      <c r="F3" s="4" t="s">
        <v>26</v>
      </c>
      <c r="G3" s="10">
        <f>+AVERAGEIF(C2:C21,0,B2:B21)</f>
        <v>10.125</v>
      </c>
    </row>
    <row r="4" spans="2:7" ht="15.5" x14ac:dyDescent="0.35">
      <c r="B4" s="9">
        <v>16</v>
      </c>
      <c r="C4" s="9">
        <v>0</v>
      </c>
      <c r="F4" s="4" t="s">
        <v>20</v>
      </c>
      <c r="G4" s="10">
        <f>+_xlfn.STDEV.S(B2:B21)</f>
        <v>6.0818972109211558</v>
      </c>
    </row>
    <row r="5" spans="2:7" ht="15.5" x14ac:dyDescent="0.35">
      <c r="B5" s="9">
        <v>17</v>
      </c>
      <c r="C5" s="9">
        <v>1</v>
      </c>
      <c r="F5" s="4" t="s">
        <v>21</v>
      </c>
      <c r="G5" s="2">
        <f>+COUNTIF(C2:C21,1)</f>
        <v>12</v>
      </c>
    </row>
    <row r="6" spans="2:7" ht="15.5" x14ac:dyDescent="0.35">
      <c r="B6" s="9">
        <v>5</v>
      </c>
      <c r="C6" s="9">
        <v>0</v>
      </c>
      <c r="F6" s="4" t="s">
        <v>22</v>
      </c>
      <c r="G6" s="2">
        <f>+COUNTIF(C2:C21,0)</f>
        <v>8</v>
      </c>
    </row>
    <row r="7" spans="2:7" ht="15.5" x14ac:dyDescent="0.35">
      <c r="B7" s="9">
        <v>6</v>
      </c>
      <c r="C7" s="9">
        <v>1</v>
      </c>
      <c r="F7" s="4" t="s">
        <v>8</v>
      </c>
      <c r="G7" s="2">
        <f>+G5+G6</f>
        <v>20</v>
      </c>
    </row>
    <row r="8" spans="2:7" ht="15.5" x14ac:dyDescent="0.35">
      <c r="B8" s="9">
        <v>14</v>
      </c>
      <c r="C8" s="9">
        <v>0</v>
      </c>
    </row>
    <row r="9" spans="2:7" ht="15.5" x14ac:dyDescent="0.35">
      <c r="B9" s="9">
        <v>7</v>
      </c>
      <c r="C9" s="9">
        <v>1</v>
      </c>
      <c r="F9" s="13" t="s">
        <v>23</v>
      </c>
      <c r="G9" s="15">
        <f>+((G2-G3)/G4)*SQRT((G5*G6)/(G7*(G7-1)))</f>
        <v>0.31335374746304973</v>
      </c>
    </row>
    <row r="10" spans="2:7" ht="15.5" x14ac:dyDescent="0.35">
      <c r="B10" s="9">
        <v>15</v>
      </c>
      <c r="C10" s="9">
        <v>1</v>
      </c>
      <c r="F10" s="13"/>
      <c r="G10" s="15"/>
    </row>
    <row r="11" spans="2:7" ht="15.5" x14ac:dyDescent="0.35">
      <c r="B11" s="9">
        <v>8</v>
      </c>
      <c r="C11" s="9">
        <v>0</v>
      </c>
    </row>
    <row r="12" spans="2:7" ht="15.5" x14ac:dyDescent="0.35">
      <c r="B12" s="9">
        <v>9</v>
      </c>
      <c r="C12" s="9">
        <v>1</v>
      </c>
    </row>
    <row r="13" spans="2:7" ht="15.5" x14ac:dyDescent="0.35">
      <c r="B13" s="9">
        <v>10</v>
      </c>
      <c r="C13" s="9">
        <v>1</v>
      </c>
    </row>
    <row r="14" spans="2:7" ht="15.5" x14ac:dyDescent="0.35">
      <c r="B14" s="9">
        <v>11</v>
      </c>
      <c r="C14" s="9">
        <v>0</v>
      </c>
    </row>
    <row r="15" spans="2:7" ht="15.5" x14ac:dyDescent="0.35">
      <c r="B15" s="9">
        <v>12</v>
      </c>
      <c r="C15" s="9">
        <v>0</v>
      </c>
    </row>
    <row r="16" spans="2:7" ht="15.5" x14ac:dyDescent="0.35">
      <c r="B16" s="9">
        <v>13</v>
      </c>
      <c r="C16" s="9">
        <v>0</v>
      </c>
    </row>
    <row r="17" spans="2:3" ht="15.5" x14ac:dyDescent="0.35">
      <c r="B17" s="9">
        <v>18</v>
      </c>
      <c r="C17" s="9">
        <v>1</v>
      </c>
    </row>
    <row r="18" spans="2:3" ht="15.5" x14ac:dyDescent="0.35">
      <c r="B18" s="9">
        <v>19</v>
      </c>
      <c r="C18" s="9">
        <v>1</v>
      </c>
    </row>
    <row r="19" spans="2:3" ht="15.5" x14ac:dyDescent="0.35">
      <c r="B19" s="9">
        <v>20</v>
      </c>
      <c r="C19" s="9">
        <v>1</v>
      </c>
    </row>
    <row r="20" spans="2:3" ht="15.5" x14ac:dyDescent="0.35">
      <c r="B20" s="9">
        <v>21</v>
      </c>
      <c r="C20" s="9">
        <v>1</v>
      </c>
    </row>
    <row r="21" spans="2:3" ht="15.5" x14ac:dyDescent="0.35">
      <c r="B21" s="9">
        <v>22</v>
      </c>
      <c r="C21" s="9">
        <v>1</v>
      </c>
    </row>
  </sheetData>
  <mergeCells count="2">
    <mergeCell ref="F9:F10"/>
    <mergeCell ref="G9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B883-331D-4F96-8C4E-AC923A34A086}">
  <dimension ref="B2:H32"/>
  <sheetViews>
    <sheetView tabSelected="1" zoomScale="145" zoomScaleNormal="145" workbookViewId="0">
      <selection activeCell="E9" sqref="E9"/>
    </sheetView>
  </sheetViews>
  <sheetFormatPr defaultColWidth="8.90625" defaultRowHeight="14" x14ac:dyDescent="0.35"/>
  <cols>
    <col min="1" max="1" width="8.90625" style="1"/>
    <col min="2" max="2" width="7.1796875" style="1" bestFit="1" customWidth="1"/>
    <col min="3" max="3" width="10.08984375" style="1" bestFit="1" customWidth="1"/>
    <col min="4" max="5" width="8.90625" style="1"/>
    <col min="6" max="6" width="12" style="1" customWidth="1"/>
    <col min="7" max="16384" width="8.90625" style="1"/>
  </cols>
  <sheetData>
    <row r="2" spans="2:8" x14ac:dyDescent="0.35">
      <c r="B2" s="4" t="s">
        <v>24</v>
      </c>
      <c r="C2" s="4" t="s">
        <v>19</v>
      </c>
    </row>
    <row r="3" spans="2:8" x14ac:dyDescent="0.35">
      <c r="B3" s="2">
        <v>26.277000000000001</v>
      </c>
      <c r="C3" s="2">
        <v>1</v>
      </c>
      <c r="F3" s="4" t="s">
        <v>25</v>
      </c>
      <c r="G3" s="10">
        <f>+AVERAGEIF(C3:C32,1,B3:B32)</f>
        <v>28.036782608695649</v>
      </c>
    </row>
    <row r="4" spans="2:8" x14ac:dyDescent="0.35">
      <c r="B4" s="2">
        <v>24.611999999999998</v>
      </c>
      <c r="C4" s="2">
        <v>1</v>
      </c>
      <c r="F4" s="4" t="s">
        <v>26</v>
      </c>
      <c r="G4" s="10">
        <f>+AVERAGEIF(C3:C32,0,B3:B32)</f>
        <v>20.552142857142858</v>
      </c>
    </row>
    <row r="5" spans="2:8" x14ac:dyDescent="0.35">
      <c r="B5" s="2">
        <v>20.111999999999998</v>
      </c>
      <c r="C5" s="2">
        <v>0</v>
      </c>
      <c r="F5" s="4" t="s">
        <v>20</v>
      </c>
      <c r="G5" s="10">
        <f>+_xlfn.STDEV.S(B3:B32)</f>
        <v>4.4722422400875432</v>
      </c>
    </row>
    <row r="6" spans="2:8" x14ac:dyDescent="0.35">
      <c r="B6" s="2">
        <v>30.408000000000001</v>
      </c>
      <c r="C6" s="2">
        <v>1</v>
      </c>
      <c r="F6" s="4" t="s">
        <v>27</v>
      </c>
      <c r="G6" s="2">
        <f>+AVERAGE(C3:C32)</f>
        <v>0.76666666666666672</v>
      </c>
    </row>
    <row r="7" spans="2:8" x14ac:dyDescent="0.35">
      <c r="B7" s="2">
        <v>24.795999999999999</v>
      </c>
      <c r="C7" s="2">
        <v>1</v>
      </c>
      <c r="F7" s="4" t="s">
        <v>28</v>
      </c>
      <c r="G7" s="2">
        <f>1-G6</f>
        <v>0.23333333333333328</v>
      </c>
    </row>
    <row r="8" spans="2:8" x14ac:dyDescent="0.35">
      <c r="B8" s="2">
        <v>31.698</v>
      </c>
      <c r="C8" s="2">
        <v>1</v>
      </c>
      <c r="F8" s="4" t="s">
        <v>30</v>
      </c>
      <c r="G8" s="2">
        <f>+_xlfn.NORM.S.INV(G7)</f>
        <v>-0.72791329088164458</v>
      </c>
      <c r="H8" s="12" t="s">
        <v>32</v>
      </c>
    </row>
    <row r="9" spans="2:8" x14ac:dyDescent="0.35">
      <c r="B9" s="2">
        <v>31.45</v>
      </c>
      <c r="C9" s="2">
        <v>1</v>
      </c>
      <c r="F9" s="4" t="s">
        <v>29</v>
      </c>
      <c r="G9" s="11">
        <f>+_xlfn.NORM.S.DIST(G8,0)</f>
        <v>0.30609265990337503</v>
      </c>
    </row>
    <row r="10" spans="2:8" x14ac:dyDescent="0.35">
      <c r="B10" s="2">
        <v>27.132000000000001</v>
      </c>
      <c r="C10" s="2">
        <v>1</v>
      </c>
    </row>
    <row r="11" spans="2:8" x14ac:dyDescent="0.35">
      <c r="B11" s="2">
        <v>23.164000000000001</v>
      </c>
      <c r="C11" s="2">
        <v>1</v>
      </c>
      <c r="F11" s="13" t="s">
        <v>31</v>
      </c>
      <c r="G11" s="15">
        <f>+((G3-G4)/G5)*(G6*G7/G9)</f>
        <v>0.97808372830442059</v>
      </c>
    </row>
    <row r="12" spans="2:8" x14ac:dyDescent="0.35">
      <c r="B12" s="2">
        <v>25.31</v>
      </c>
      <c r="C12" s="2">
        <v>1</v>
      </c>
      <c r="F12" s="13"/>
      <c r="G12" s="15"/>
    </row>
    <row r="13" spans="2:8" x14ac:dyDescent="0.35">
      <c r="B13" s="2">
        <v>26.361999999999998</v>
      </c>
      <c r="C13" s="2">
        <v>1</v>
      </c>
    </row>
    <row r="14" spans="2:8" x14ac:dyDescent="0.35">
      <c r="B14" s="2">
        <v>26.32</v>
      </c>
      <c r="C14" s="2">
        <v>1</v>
      </c>
    </row>
    <row r="15" spans="2:8" x14ac:dyDescent="0.35">
      <c r="B15" s="2">
        <v>19.574000000000002</v>
      </c>
      <c r="C15" s="2">
        <v>0</v>
      </c>
    </row>
    <row r="16" spans="2:8" x14ac:dyDescent="0.35">
      <c r="B16" s="2">
        <v>29.382000000000001</v>
      </c>
      <c r="C16" s="2">
        <v>1</v>
      </c>
    </row>
    <row r="17" spans="2:3" x14ac:dyDescent="0.35">
      <c r="B17" s="2">
        <v>33.805999999999997</v>
      </c>
      <c r="C17" s="2">
        <v>1</v>
      </c>
    </row>
    <row r="18" spans="2:3" x14ac:dyDescent="0.35">
      <c r="B18" s="2">
        <v>29.202000000000002</v>
      </c>
      <c r="C18" s="2">
        <v>1</v>
      </c>
    </row>
    <row r="19" spans="2:3" x14ac:dyDescent="0.35">
      <c r="B19" s="2">
        <v>26.518000000000001</v>
      </c>
      <c r="C19" s="2">
        <v>0</v>
      </c>
    </row>
    <row r="20" spans="2:3" x14ac:dyDescent="0.35">
      <c r="B20" s="2">
        <v>30.387</v>
      </c>
      <c r="C20" s="2">
        <v>1</v>
      </c>
    </row>
    <row r="21" spans="2:3" x14ac:dyDescent="0.35">
      <c r="B21" s="2">
        <v>31.962</v>
      </c>
      <c r="C21" s="2">
        <v>1</v>
      </c>
    </row>
    <row r="22" spans="2:3" x14ac:dyDescent="0.35">
      <c r="B22" s="2">
        <v>30.254999999999999</v>
      </c>
      <c r="C22" s="2">
        <v>1</v>
      </c>
    </row>
    <row r="23" spans="2:3" x14ac:dyDescent="0.35">
      <c r="B23" s="2">
        <v>17.852</v>
      </c>
      <c r="C23" s="2">
        <v>0</v>
      </c>
    </row>
    <row r="24" spans="2:3" x14ac:dyDescent="0.35">
      <c r="B24" s="2">
        <v>21.119</v>
      </c>
      <c r="C24" s="2">
        <v>0</v>
      </c>
    </row>
    <row r="25" spans="2:3" x14ac:dyDescent="0.35">
      <c r="B25" s="2">
        <v>34.356999999999999</v>
      </c>
      <c r="C25" s="2">
        <v>1</v>
      </c>
    </row>
    <row r="26" spans="2:3" x14ac:dyDescent="0.35">
      <c r="B26" s="2">
        <v>25.553999999999998</v>
      </c>
      <c r="C26" s="2">
        <v>1</v>
      </c>
    </row>
    <row r="27" spans="2:3" x14ac:dyDescent="0.35">
      <c r="B27" s="2">
        <v>20.481999999999999</v>
      </c>
      <c r="C27" s="2">
        <v>0</v>
      </c>
    </row>
    <row r="28" spans="2:3" x14ac:dyDescent="0.35">
      <c r="B28" s="2">
        <v>27.247</v>
      </c>
      <c r="C28" s="2">
        <v>1</v>
      </c>
    </row>
    <row r="29" spans="2:3" x14ac:dyDescent="0.35">
      <c r="B29" s="2">
        <v>25.132999999999999</v>
      </c>
      <c r="C29" s="2">
        <v>1</v>
      </c>
    </row>
    <row r="30" spans="2:3" x14ac:dyDescent="0.35">
      <c r="B30" s="2">
        <v>18.207999999999998</v>
      </c>
      <c r="C30" s="2">
        <v>0</v>
      </c>
    </row>
    <row r="31" spans="2:3" x14ac:dyDescent="0.35">
      <c r="B31" s="2">
        <v>25.189</v>
      </c>
      <c r="C31" s="2">
        <v>1</v>
      </c>
    </row>
    <row r="32" spans="2:3" x14ac:dyDescent="0.35">
      <c r="B32" s="2">
        <v>24.843</v>
      </c>
      <c r="C32" s="2">
        <v>1</v>
      </c>
    </row>
  </sheetData>
  <mergeCells count="2">
    <mergeCell ref="F11:F12"/>
    <mergeCell ref="G11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Covarianza</vt:lpstr>
      <vt:lpstr>Pearson</vt:lpstr>
      <vt:lpstr>Spearman</vt:lpstr>
      <vt:lpstr>Punto-Biserial</vt:lpstr>
      <vt:lpstr>Biserial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IGNACIO GARCIA GOÑI</dc:creator>
  <cp:lastModifiedBy>STEVEN IGNACIO GARCIA GOÑI</cp:lastModifiedBy>
  <dcterms:created xsi:type="dcterms:W3CDTF">2025-06-08T21:27:35Z</dcterms:created>
  <dcterms:modified xsi:type="dcterms:W3CDTF">2025-11-11T20:06:20Z</dcterms:modified>
</cp:coreProperties>
</file>