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teve\Dropbox\Sitio personal\stevenggoni.github.io\clases\data\"/>
    </mc:Choice>
  </mc:AlternateContent>
  <xr:revisionPtr revIDLastSave="0" documentId="13_ncr:1_{1D2E3942-CB00-44C2-A378-0D6480540F09}" xr6:coauthVersionLast="47" xr6:coauthVersionMax="47" xr10:uidLastSave="{00000000-0000-0000-0000-000000000000}"/>
  <bookViews>
    <workbookView xWindow="-108" yWindow="-108" windowWidth="23256" windowHeight="13896" activeTab="4" xr2:uid="{A1BEAFC4-0D6D-41FE-A28D-35D4F4DAC3E7}"/>
  </bookViews>
  <sheets>
    <sheet name="Ejemplo 01" sheetId="1" r:id="rId1"/>
    <sheet name="Ejemplo 02" sheetId="2" r:id="rId2"/>
    <sheet name="Ejemplo 03" sheetId="3" r:id="rId3"/>
    <sheet name="Ejemplo 04" sheetId="4" r:id="rId4"/>
    <sheet name="Ejemplo 05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" i="4" l="1"/>
  <c r="M7" i="4"/>
  <c r="P3" i="4"/>
  <c r="P2" i="4"/>
  <c r="J22" i="4"/>
  <c r="J5" i="4"/>
  <c r="J3" i="4"/>
  <c r="J18" i="4"/>
  <c r="J7" i="4"/>
  <c r="J4" i="4"/>
  <c r="J8" i="4"/>
  <c r="J6" i="4"/>
  <c r="J21" i="4"/>
  <c r="J20" i="4"/>
  <c r="J19" i="4"/>
  <c r="J13" i="4"/>
  <c r="J9" i="4"/>
  <c r="J11" i="4"/>
  <c r="J12" i="4"/>
  <c r="J10" i="4"/>
  <c r="J16" i="4"/>
  <c r="J17" i="4"/>
  <c r="J14" i="4"/>
  <c r="J15" i="4"/>
  <c r="L8" i="3"/>
  <c r="L4" i="3"/>
  <c r="L3" i="3"/>
  <c r="F9" i="3"/>
  <c r="F21" i="3"/>
  <c r="F18" i="3"/>
  <c r="F13" i="3"/>
  <c r="F6" i="3"/>
  <c r="F19" i="3"/>
  <c r="F10" i="3"/>
  <c r="F17" i="3"/>
  <c r="F11" i="3"/>
  <c r="F3" i="3"/>
  <c r="F20" i="3"/>
  <c r="G16" i="3"/>
  <c r="G15" i="3"/>
  <c r="G4" i="3"/>
  <c r="G8" i="3"/>
  <c r="G14" i="3"/>
  <c r="G9" i="3"/>
  <c r="G21" i="3"/>
  <c r="G18" i="3"/>
  <c r="G13" i="3"/>
  <c r="G6" i="3"/>
  <c r="G19" i="3"/>
  <c r="G10" i="3"/>
  <c r="G17" i="3"/>
  <c r="G11" i="3"/>
  <c r="G3" i="3"/>
  <c r="G20" i="3"/>
  <c r="G7" i="3"/>
  <c r="G22" i="3"/>
  <c r="G12" i="3"/>
  <c r="G5" i="3"/>
  <c r="E9" i="3"/>
  <c r="E21" i="3"/>
  <c r="E18" i="3"/>
  <c r="D16" i="3"/>
  <c r="F16" i="3" s="1"/>
  <c r="D15" i="3"/>
  <c r="F15" i="3" s="1"/>
  <c r="D4" i="3"/>
  <c r="E4" i="3" s="1"/>
  <c r="D8" i="3"/>
  <c r="E8" i="3" s="1"/>
  <c r="D14" i="3"/>
  <c r="F14" i="3" s="1"/>
  <c r="D9" i="3"/>
  <c r="D21" i="3"/>
  <c r="D18" i="3"/>
  <c r="D13" i="3"/>
  <c r="E13" i="3" s="1"/>
  <c r="D6" i="3"/>
  <c r="E6" i="3" s="1"/>
  <c r="D19" i="3"/>
  <c r="E19" i="3" s="1"/>
  <c r="D10" i="3"/>
  <c r="E10" i="3" s="1"/>
  <c r="D17" i="3"/>
  <c r="E17" i="3" s="1"/>
  <c r="D11" i="3"/>
  <c r="E11" i="3" s="1"/>
  <c r="D3" i="3"/>
  <c r="E3" i="3" s="1"/>
  <c r="D20" i="3"/>
  <c r="E20" i="3" s="1"/>
  <c r="D7" i="3"/>
  <c r="F7" i="3" s="1"/>
  <c r="D22" i="3"/>
  <c r="E22" i="3" s="1"/>
  <c r="D12" i="3"/>
  <c r="E12" i="3" s="1"/>
  <c r="D5" i="3"/>
  <c r="E5" i="3" s="1"/>
  <c r="E14" i="2"/>
  <c r="F14" i="2" s="1"/>
  <c r="E13" i="2"/>
  <c r="F13" i="2" s="1"/>
  <c r="E12" i="2"/>
  <c r="F12" i="2" s="1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E4" i="2"/>
  <c r="F4" i="2" s="1"/>
  <c r="E3" i="2"/>
  <c r="F3" i="2" s="1"/>
  <c r="D4" i="1"/>
  <c r="E4" i="1" s="1"/>
  <c r="D5" i="1"/>
  <c r="E5" i="1" s="1"/>
  <c r="D6" i="1"/>
  <c r="E6" i="1" s="1"/>
  <c r="D7" i="1"/>
  <c r="E7" i="1" s="1"/>
  <c r="D8" i="1"/>
  <c r="E8" i="1" s="1"/>
  <c r="D9" i="1"/>
  <c r="E9" i="1" s="1"/>
  <c r="D10" i="1"/>
  <c r="E10" i="1" s="1"/>
  <c r="D11" i="1"/>
  <c r="E11" i="1" s="1"/>
  <c r="D12" i="1"/>
  <c r="E12" i="1" s="1"/>
  <c r="D13" i="1"/>
  <c r="E13" i="1" s="1"/>
  <c r="D14" i="1"/>
  <c r="E14" i="1" s="1"/>
  <c r="D15" i="1"/>
  <c r="E15" i="1" s="1"/>
  <c r="D16" i="1"/>
  <c r="E16" i="1" s="1"/>
  <c r="D17" i="1"/>
  <c r="E17" i="1" s="1"/>
  <c r="D18" i="1"/>
  <c r="E18" i="1" s="1"/>
  <c r="D19" i="1"/>
  <c r="E19" i="1" s="1"/>
  <c r="D20" i="1"/>
  <c r="E20" i="1" s="1"/>
  <c r="D21" i="1"/>
  <c r="E21" i="1" s="1"/>
  <c r="D22" i="1"/>
  <c r="E22" i="1" s="1"/>
  <c r="D3" i="1"/>
  <c r="E3" i="1" s="1"/>
  <c r="N3" i="4" l="1"/>
  <c r="R3" i="4" s="1"/>
  <c r="N2" i="4"/>
  <c r="R2" i="4" s="1"/>
  <c r="L5" i="3"/>
  <c r="E14" i="3"/>
  <c r="E7" i="3"/>
  <c r="F8" i="3"/>
  <c r="F12" i="3"/>
  <c r="F4" i="3"/>
  <c r="E15" i="3"/>
  <c r="F5" i="3"/>
  <c r="F22" i="3"/>
  <c r="E16" i="3"/>
  <c r="I5" i="2"/>
  <c r="I4" i="2"/>
  <c r="I7" i="2" s="1"/>
  <c r="H5" i="1"/>
  <c r="H4" i="1"/>
  <c r="H7" i="1" s="1"/>
</calcChain>
</file>

<file path=xl/sharedStrings.xml><?xml version="1.0" encoding="utf-8"?>
<sst xmlns="http://schemas.openxmlformats.org/spreadsheetml/2006/main" count="119" uniqueCount="43">
  <si>
    <t>Observación</t>
  </si>
  <si>
    <t>Resistencia al corte</t>
  </si>
  <si>
    <t>Diferencias</t>
  </si>
  <si>
    <t>Signo</t>
  </si>
  <si>
    <t>Mediana poblacional</t>
  </si>
  <si>
    <t>r+</t>
  </si>
  <si>
    <t>r-</t>
  </si>
  <si>
    <t>Valor P</t>
  </si>
  <si>
    <t>n</t>
  </si>
  <si>
    <t>Automóvil</t>
  </si>
  <si>
    <t>Diferencia</t>
  </si>
  <si>
    <t>Mediana población</t>
  </si>
  <si>
    <t>Signos</t>
  </si>
  <si>
    <t>Diferencias absolutas</t>
  </si>
  <si>
    <t>Posición</t>
  </si>
  <si>
    <t>W+</t>
  </si>
  <si>
    <t>W-</t>
  </si>
  <si>
    <t>W</t>
  </si>
  <si>
    <t>https://homepage.divms.uiowa.edu/~mbognar/applets/wilcoxon-signed-rank.html</t>
  </si>
  <si>
    <t>P(W &lt;= w)</t>
  </si>
  <si>
    <t>Aleación1</t>
  </si>
  <si>
    <t>Aleación2</t>
  </si>
  <si>
    <t>Resistencia</t>
  </si>
  <si>
    <t>Aleación</t>
  </si>
  <si>
    <t>W1</t>
  </si>
  <si>
    <t>W2</t>
  </si>
  <si>
    <t>U1</t>
  </si>
  <si>
    <t>U2</t>
  </si>
  <si>
    <t>n1</t>
  </si>
  <si>
    <t>n2</t>
  </si>
  <si>
    <t>Rangos de Wilcoxon</t>
  </si>
  <si>
    <t>Mann Whitney</t>
  </si>
  <si>
    <t>Valores P</t>
  </si>
  <si>
    <t>Da el mismo resultado porque son la misma prueba, pero con diferentes enfoques de cálculo</t>
  </si>
  <si>
    <t>Wilcoxon</t>
  </si>
  <si>
    <t>https://homepage.divms.uiowa.edu/~mbognar/applets/wilcoxon-rank-sum.html</t>
  </si>
  <si>
    <t>https://homepage.divms.uiowa.edu/~mbognar/applets/mw.html</t>
  </si>
  <si>
    <t>P(W1&gt;=99)</t>
  </si>
  <si>
    <t>P(u&gt;=44)</t>
  </si>
  <si>
    <t>Grupo</t>
  </si>
  <si>
    <t>Medicion</t>
  </si>
  <si>
    <t>A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</si>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</sst>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73" formatCode="0.0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u/>
      <sz val="11"/>
      <color theme="10"/>
      <name val="Aptos Narrow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1" xfId="0" applyFont="1" applyBorder="1"/>
    <xf numFmtId="164" fontId="2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0" fillId="0" borderId="1" xfId="0" applyBorder="1"/>
    <xf numFmtId="0" fontId="1" fillId="0" borderId="1" xfId="0" applyFont="1" applyBorder="1"/>
    <xf numFmtId="0" fontId="4" fillId="0" borderId="0" xfId="1"/>
    <xf numFmtId="164" fontId="0" fillId="0" borderId="1" xfId="0" applyNumberFormat="1" applyBorder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73" fontId="0" fillId="0" borderId="1" xfId="0" applyNumberForma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283514</xdr:colOff>
      <xdr:row>1</xdr:row>
      <xdr:rowOff>97487</xdr:rowOff>
    </xdr:from>
    <xdr:to>
      <xdr:col>9</xdr:col>
      <xdr:colOff>265044</xdr:colOff>
      <xdr:row>6</xdr:row>
      <xdr:rowOff>107674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AA9D00FA-3F1D-5C81-A33F-1D6E983C863F}"/>
            </a:ext>
          </a:extLst>
        </xdr:cNvPr>
        <xdr:cNvSpPr/>
      </xdr:nvSpPr>
      <xdr:spPr>
        <a:xfrm>
          <a:off x="6056492" y="279704"/>
          <a:ext cx="1207356" cy="921274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R" sz="11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Ordenar</a:t>
          </a:r>
          <a:r>
            <a:rPr lang="es-CR" sz="1100" baseline="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las diferencias absolutas de menor a mayor</a:t>
          </a:r>
          <a:endParaRPr lang="es-CR" sz="1100"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 editAs="oneCell">
    <xdr:from>
      <xdr:col>7</xdr:col>
      <xdr:colOff>339428</xdr:colOff>
      <xdr:row>9</xdr:row>
      <xdr:rowOff>80052</xdr:rowOff>
    </xdr:from>
    <xdr:to>
      <xdr:col>16</xdr:col>
      <xdr:colOff>24849</xdr:colOff>
      <xdr:row>29</xdr:row>
      <xdr:rowOff>132422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A99E048-FEFD-C353-313F-3CEEFA60E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2406" y="1720009"/>
          <a:ext cx="5797986" cy="36967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284922</xdr:colOff>
      <xdr:row>2</xdr:row>
      <xdr:rowOff>129540</xdr:rowOff>
    </xdr:from>
    <xdr:to>
      <xdr:col>6</xdr:col>
      <xdr:colOff>0</xdr:colOff>
      <xdr:row>9</xdr:row>
      <xdr:rowOff>30480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2A4CA532-50F2-047B-A672-BF0E512A8CA4}"/>
            </a:ext>
          </a:extLst>
        </xdr:cNvPr>
        <xdr:cNvSpPr/>
      </xdr:nvSpPr>
      <xdr:spPr>
        <a:xfrm>
          <a:off x="2126974" y="500601"/>
          <a:ext cx="1543878" cy="1199653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R" sz="14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Primero hay que ordenar</a:t>
          </a:r>
          <a:r>
            <a:rPr lang="es-CR" sz="1400" baseline="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los datos como se muestra</a:t>
          </a:r>
          <a:endParaRPr lang="es-CR" sz="1400"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6</xdr:col>
      <xdr:colOff>311426</xdr:colOff>
      <xdr:row>22</xdr:row>
      <xdr:rowOff>53008</xdr:rowOff>
    </xdr:from>
    <xdr:to>
      <xdr:col>10</xdr:col>
      <xdr:colOff>238539</xdr:colOff>
      <xdr:row>27</xdr:row>
      <xdr:rowOff>83489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7E1A2DBF-C5F6-7588-55F0-30B3B1D289DB}"/>
            </a:ext>
          </a:extLst>
        </xdr:cNvPr>
        <xdr:cNvSpPr/>
      </xdr:nvSpPr>
      <xdr:spPr>
        <a:xfrm>
          <a:off x="4591878" y="4134678"/>
          <a:ext cx="2120348" cy="958133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R" sz="14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Luego se ordena (menor</a:t>
          </a:r>
          <a:r>
            <a:rPr lang="es-CR" sz="1400" baseline="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a mayor)</a:t>
          </a:r>
          <a:r>
            <a:rPr lang="es-CR" sz="14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y se aigna</a:t>
          </a:r>
          <a:r>
            <a:rPr lang="es-CR" sz="1400" baseline="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un valor</a:t>
          </a:r>
          <a:endParaRPr lang="es-CR" sz="1400"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11</xdr:col>
      <xdr:colOff>364435</xdr:colOff>
      <xdr:row>9</xdr:row>
      <xdr:rowOff>92766</xdr:rowOff>
    </xdr:from>
    <xdr:to>
      <xdr:col>16</xdr:col>
      <xdr:colOff>470453</xdr:colOff>
      <xdr:row>13</xdr:row>
      <xdr:rowOff>178905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Rectangle: Rounded Corners 3">
              <a:extLst>
                <a:ext uri="{FF2B5EF4-FFF2-40B4-BE49-F238E27FC236}">
                  <a16:creationId xmlns:a16="http://schemas.microsoft.com/office/drawing/2014/main" id="{BC65842C-333C-FD76-BD4C-D1CD6B478262}"/>
                </a:ext>
              </a:extLst>
            </xdr:cNvPr>
            <xdr:cNvSpPr/>
          </xdr:nvSpPr>
          <xdr:spPr>
            <a:xfrm>
              <a:off x="6838122" y="1762540"/>
              <a:ext cx="3160644" cy="828261"/>
            </a:xfrm>
            <a:prstGeom prst="roundRect">
              <a:avLst/>
            </a:prstGeom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CR" sz="160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CR" sz="160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  <m:t>𝑈</m:t>
                        </m:r>
                      </m:e>
                      <m:sub>
                        <m:r>
                          <a:rPr lang="es-CR" sz="160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  <m:r>
                      <a:rPr lang="es-CR" sz="1600" i="1">
                        <a:solidFill>
                          <a:schemeClr val="bg1"/>
                        </a:solidFill>
                        <a:latin typeface="Cambria Math" panose="02040503050406030204" pitchFamily="18" charset="0"/>
                      </a:rPr>
                      <m:t> = </m:t>
                    </m:r>
                    <m:sSub>
                      <m:sSubPr>
                        <m:ctrlPr>
                          <a:rPr lang="es-CR" sz="160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CR" sz="160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  <m:t>𝑊</m:t>
                        </m:r>
                      </m:e>
                      <m:sub>
                        <m:r>
                          <a:rPr lang="es-CR" sz="160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  <m:r>
                      <a:rPr lang="es-CR" sz="1600" i="1">
                        <a:solidFill>
                          <a:schemeClr val="bg1"/>
                        </a:solidFill>
                        <a:latin typeface="Cambria Math" panose="02040503050406030204" pitchFamily="18" charset="0"/>
                      </a:rPr>
                      <m:t> − </m:t>
                    </m:r>
                    <m:f>
                      <m:fPr>
                        <m:ctrlPr>
                          <a:rPr lang="es-CR" sz="160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s-CR" sz="1600" i="1">
                                <a:solidFill>
                                  <a:schemeClr val="bg1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s-CR" sz="1600" i="1">
                                <a:solidFill>
                                  <a:schemeClr val="bg1"/>
                                </a:solidFill>
                                <a:latin typeface="Cambria Math" panose="02040503050406030204" pitchFamily="18" charset="0"/>
                              </a:rPr>
                              <m:t>𝑛</m:t>
                            </m:r>
                          </m:e>
                          <m:sub>
                            <m:r>
                              <a:rPr lang="es-CR" sz="1600" i="1">
                                <a:solidFill>
                                  <a:schemeClr val="bg1"/>
                                </a:solidFill>
                                <a:latin typeface="Cambria Math" panose="02040503050406030204" pitchFamily="18" charset="0"/>
                              </a:rPr>
                              <m:t>𝑖</m:t>
                            </m:r>
                          </m:sub>
                        </m:sSub>
                        <m:r>
                          <a:rPr lang="es-CR" sz="160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  <m:t>∗</m:t>
                        </m:r>
                        <m:r>
                          <a:rPr lang="es-CR" sz="1600" b="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  <m:t>(</m:t>
                        </m:r>
                        <m:sSub>
                          <m:sSubPr>
                            <m:ctrlPr>
                              <a:rPr lang="es-CR" sz="1600" i="1">
                                <a:solidFill>
                                  <a:schemeClr val="bg1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s-CR" sz="1600" i="1">
                                <a:solidFill>
                                  <a:schemeClr val="bg1"/>
                                </a:solidFill>
                                <a:latin typeface="Cambria Math" panose="02040503050406030204" pitchFamily="18" charset="0"/>
                              </a:rPr>
                              <m:t>𝑛</m:t>
                            </m:r>
                          </m:e>
                          <m:sub>
                            <m:r>
                              <a:rPr lang="es-CR" sz="1600" i="1">
                                <a:solidFill>
                                  <a:schemeClr val="bg1"/>
                                </a:solidFill>
                                <a:latin typeface="Cambria Math" panose="02040503050406030204" pitchFamily="18" charset="0"/>
                              </a:rPr>
                              <m:t>𝑖</m:t>
                            </m:r>
                          </m:sub>
                        </m:sSub>
                        <m:r>
                          <a:rPr lang="es-CR" sz="160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  <m:t>+1</m:t>
                        </m:r>
                        <m:r>
                          <a:rPr lang="es-CR" sz="1600" b="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  <m:t>)</m:t>
                        </m:r>
                      </m:num>
                      <m:den>
                        <m:r>
                          <a:rPr lang="es-CR" sz="160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  <m:t>2</m:t>
                        </m:r>
                      </m:den>
                    </m:f>
                  </m:oMath>
                </m:oMathPara>
              </a14:m>
              <a:endParaRPr lang="es-CR" sz="1600">
                <a:solidFill>
                  <a:schemeClr val="bg1"/>
                </a:solidFill>
              </a:endParaRPr>
            </a:p>
          </xdr:txBody>
        </xdr:sp>
      </mc:Choice>
      <mc:Fallback xmlns="">
        <xdr:sp macro="" textlink="">
          <xdr:nvSpPr>
            <xdr:cNvPr id="4" name="Rectangle: Rounded Corners 3">
              <a:extLst>
                <a:ext uri="{FF2B5EF4-FFF2-40B4-BE49-F238E27FC236}">
                  <a16:creationId xmlns:a16="http://schemas.microsoft.com/office/drawing/2014/main" id="{BC65842C-333C-FD76-BD4C-D1CD6B478262}"/>
                </a:ext>
              </a:extLst>
            </xdr:cNvPr>
            <xdr:cNvSpPr/>
          </xdr:nvSpPr>
          <xdr:spPr>
            <a:xfrm>
              <a:off x="6838122" y="1762540"/>
              <a:ext cx="3160644" cy="828261"/>
            </a:xfrm>
            <a:prstGeom prst="roundRect">
              <a:avLst/>
            </a:prstGeom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s-CR" sz="1600" i="0">
                  <a:solidFill>
                    <a:schemeClr val="bg1"/>
                  </a:solidFill>
                  <a:latin typeface="Cambria Math" panose="02040503050406030204" pitchFamily="18" charset="0"/>
                </a:rPr>
                <a:t>𝑈_𝑖  = 𝑊_𝑖  −  (𝑛_𝑖∗</a:t>
              </a:r>
              <a:r>
                <a:rPr lang="es-CR" sz="1600" b="0" i="0">
                  <a:solidFill>
                    <a:schemeClr val="bg1"/>
                  </a:solidFill>
                  <a:latin typeface="Cambria Math" panose="02040503050406030204" pitchFamily="18" charset="0"/>
                </a:rPr>
                <a:t>(</a:t>
              </a:r>
              <a:r>
                <a:rPr lang="es-CR" sz="1600" i="0">
                  <a:solidFill>
                    <a:schemeClr val="bg1"/>
                  </a:solidFill>
                  <a:latin typeface="Cambria Math" panose="02040503050406030204" pitchFamily="18" charset="0"/>
                </a:rPr>
                <a:t>𝑛_𝑖+1</a:t>
              </a:r>
              <a:r>
                <a:rPr lang="es-CR" sz="1600" b="0" i="0">
                  <a:solidFill>
                    <a:schemeClr val="bg1"/>
                  </a:solidFill>
                  <a:latin typeface="Cambria Math" panose="02040503050406030204" pitchFamily="18" charset="0"/>
                </a:rPr>
                <a:t>))/</a:t>
              </a:r>
              <a:r>
                <a:rPr lang="es-CR" sz="1600" i="0">
                  <a:solidFill>
                    <a:schemeClr val="bg1"/>
                  </a:solidFill>
                  <a:latin typeface="Cambria Math" panose="02040503050406030204" pitchFamily="18" charset="0"/>
                </a:rPr>
                <a:t>2</a:t>
              </a:r>
              <a:endParaRPr lang="es-CR" sz="1600">
                <a:solidFill>
                  <a:schemeClr val="bg1"/>
                </a:solidFill>
              </a:endParaRPr>
            </a:p>
          </xdr:txBody>
        </xdr:sp>
      </mc:Fallback>
    </mc:AlternateContent>
    <xdr:clientData/>
  </xdr:twoCellAnchor>
  <xdr:twoCellAnchor editAs="oneCell">
    <xdr:from>
      <xdr:col>19</xdr:col>
      <xdr:colOff>178792</xdr:colOff>
      <xdr:row>15</xdr:row>
      <xdr:rowOff>12092</xdr:rowOff>
    </xdr:from>
    <xdr:to>
      <xdr:col>27</xdr:col>
      <xdr:colOff>60214</xdr:colOff>
      <xdr:row>32</xdr:row>
      <xdr:rowOff>140306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AE9C31B-E2B1-6EC7-DDCD-4F0F1E70DC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83944" y="2745353"/>
          <a:ext cx="5111558" cy="3231625"/>
        </a:xfrm>
        <a:prstGeom prst="rect">
          <a:avLst/>
        </a:prstGeom>
      </xdr:spPr>
    </xdr:pic>
    <xdr:clientData/>
  </xdr:twoCellAnchor>
  <xdr:twoCellAnchor editAs="oneCell">
    <xdr:from>
      <xdr:col>10</xdr:col>
      <xdr:colOff>566427</xdr:colOff>
      <xdr:row>15</xdr:row>
      <xdr:rowOff>103863</xdr:rowOff>
    </xdr:from>
    <xdr:to>
      <xdr:col>19</xdr:col>
      <xdr:colOff>51208</xdr:colOff>
      <xdr:row>32</xdr:row>
      <xdr:rowOff>174099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DCA2EAE-B847-E2D5-0718-21A271FDF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30514" y="2886820"/>
          <a:ext cx="4977807" cy="32242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homepage.divms.uiowa.edu/~mbognar/applets/wilcoxon-signed-rank.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s://homepage.divms.uiowa.edu/~mbognar/applets/mw.html" TargetMode="External"/><Relationship Id="rId1" Type="http://schemas.openxmlformats.org/officeDocument/2006/relationships/hyperlink" Target="https://homepage.divms.uiowa.edu/~mbognar/applets/wilcoxon-rank-sum.html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EF661-FC1F-4E44-8999-E2F6C7D1F7BE}">
  <dimension ref="B2:H22"/>
  <sheetViews>
    <sheetView showGridLines="0" zoomScale="145" zoomScaleNormal="145" workbookViewId="0">
      <selection activeCell="D18" sqref="D18"/>
    </sheetView>
  </sheetViews>
  <sheetFormatPr defaultRowHeight="14.4" x14ac:dyDescent="0.3"/>
  <cols>
    <col min="1" max="1" width="2.44140625" style="1" customWidth="1"/>
    <col min="2" max="2" width="11.44140625" style="1" bestFit="1" customWidth="1"/>
    <col min="3" max="3" width="17" style="1" bestFit="1" customWidth="1"/>
    <col min="4" max="4" width="10.21875" style="1" bestFit="1" customWidth="1"/>
    <col min="5" max="5" width="5.6640625" style="1" bestFit="1" customWidth="1"/>
    <col min="6" max="6" width="3.44140625" style="1" customWidth="1"/>
    <col min="7" max="7" width="19" style="1" bestFit="1" customWidth="1"/>
    <col min="8" max="8" width="6.6640625" style="1" bestFit="1" customWidth="1"/>
    <col min="9" max="16384" width="8.88671875" style="1"/>
  </cols>
  <sheetData>
    <row r="2" spans="2:8" x14ac:dyDescent="0.3">
      <c r="B2" s="3" t="s">
        <v>0</v>
      </c>
      <c r="C2" s="3" t="s">
        <v>1</v>
      </c>
      <c r="D2" s="3" t="s">
        <v>2</v>
      </c>
      <c r="E2" s="3" t="s">
        <v>3</v>
      </c>
    </row>
    <row r="3" spans="2:8" x14ac:dyDescent="0.3">
      <c r="B3" s="2">
        <v>1</v>
      </c>
      <c r="C3" s="2">
        <v>2158.6999999999998</v>
      </c>
      <c r="D3" s="2">
        <f>+C3-$H$3</f>
        <v>158.69999999999982</v>
      </c>
      <c r="E3" s="2" t="str">
        <f>+IF(D3&gt;0,"+","-")</f>
        <v>+</v>
      </c>
      <c r="G3" s="3" t="s">
        <v>4</v>
      </c>
      <c r="H3" s="2">
        <v>2000</v>
      </c>
    </row>
    <row r="4" spans="2:8" x14ac:dyDescent="0.3">
      <c r="B4" s="2">
        <v>2</v>
      </c>
      <c r="C4" s="2">
        <v>1678.15</v>
      </c>
      <c r="D4" s="2">
        <f t="shared" ref="D4:D22" si="0">+C4-$H$3</f>
        <v>-321.84999999999991</v>
      </c>
      <c r="E4" s="2" t="str">
        <f t="shared" ref="E4:E22" si="1">+IF(D4&gt;0,"+","-")</f>
        <v>-</v>
      </c>
      <c r="G4" s="3" t="s">
        <v>5</v>
      </c>
      <c r="H4" s="2">
        <f>+COUNTIF(E3:E22,"+")</f>
        <v>14</v>
      </c>
    </row>
    <row r="5" spans="2:8" x14ac:dyDescent="0.3">
      <c r="B5" s="2">
        <v>3</v>
      </c>
      <c r="C5" s="2">
        <v>2316</v>
      </c>
      <c r="D5" s="2">
        <f t="shared" si="0"/>
        <v>316</v>
      </c>
      <c r="E5" s="2" t="str">
        <f t="shared" si="1"/>
        <v>+</v>
      </c>
      <c r="G5" s="3" t="s">
        <v>6</v>
      </c>
      <c r="H5" s="2">
        <f>+COUNTIF(E3:E22,"-")</f>
        <v>6</v>
      </c>
    </row>
    <row r="6" spans="2:8" x14ac:dyDescent="0.3">
      <c r="B6" s="2">
        <v>4</v>
      </c>
      <c r="C6" s="2">
        <v>2061.3000000000002</v>
      </c>
      <c r="D6" s="2">
        <f t="shared" si="0"/>
        <v>61.300000000000182</v>
      </c>
      <c r="E6" s="2" t="str">
        <f t="shared" si="1"/>
        <v>+</v>
      </c>
      <c r="G6" s="3" t="s">
        <v>8</v>
      </c>
      <c r="H6" s="2">
        <v>20</v>
      </c>
    </row>
    <row r="7" spans="2:8" x14ac:dyDescent="0.3">
      <c r="B7" s="2">
        <v>5</v>
      </c>
      <c r="C7" s="2">
        <v>2207.5</v>
      </c>
      <c r="D7" s="2">
        <f t="shared" si="0"/>
        <v>207.5</v>
      </c>
      <c r="E7" s="2" t="str">
        <f t="shared" si="1"/>
        <v>+</v>
      </c>
      <c r="G7" s="3" t="s">
        <v>7</v>
      </c>
      <c r="H7" s="4">
        <f>2*(1-_xlfn.BINOM.DIST(H4-1,H6,0.5,TRUE))</f>
        <v>0.11531829833984375</v>
      </c>
    </row>
    <row r="8" spans="2:8" x14ac:dyDescent="0.3">
      <c r="B8" s="2">
        <v>6</v>
      </c>
      <c r="C8" s="2">
        <v>1708.3</v>
      </c>
      <c r="D8" s="2">
        <f t="shared" si="0"/>
        <v>-291.70000000000005</v>
      </c>
      <c r="E8" s="2" t="str">
        <f t="shared" si="1"/>
        <v>-</v>
      </c>
    </row>
    <row r="9" spans="2:8" x14ac:dyDescent="0.3">
      <c r="B9" s="2">
        <v>7</v>
      </c>
      <c r="C9" s="2">
        <v>1784.7</v>
      </c>
      <c r="D9" s="2">
        <f t="shared" si="0"/>
        <v>-215.29999999999995</v>
      </c>
      <c r="E9" s="2" t="str">
        <f t="shared" si="1"/>
        <v>-</v>
      </c>
    </row>
    <row r="10" spans="2:8" x14ac:dyDescent="0.3">
      <c r="B10" s="2">
        <v>8</v>
      </c>
      <c r="C10" s="2">
        <v>2575.1</v>
      </c>
      <c r="D10" s="2">
        <f t="shared" si="0"/>
        <v>575.09999999999991</v>
      </c>
      <c r="E10" s="2" t="str">
        <f t="shared" si="1"/>
        <v>+</v>
      </c>
    </row>
    <row r="11" spans="2:8" x14ac:dyDescent="0.3">
      <c r="B11" s="2">
        <v>9</v>
      </c>
      <c r="C11" s="2">
        <v>2357.9</v>
      </c>
      <c r="D11" s="2">
        <f t="shared" si="0"/>
        <v>357.90000000000009</v>
      </c>
      <c r="E11" s="2" t="str">
        <f t="shared" si="1"/>
        <v>+</v>
      </c>
    </row>
    <row r="12" spans="2:8" x14ac:dyDescent="0.3">
      <c r="B12" s="2">
        <v>10</v>
      </c>
      <c r="C12" s="2">
        <v>2256.6999999999998</v>
      </c>
      <c r="D12" s="2">
        <f t="shared" si="0"/>
        <v>256.69999999999982</v>
      </c>
      <c r="E12" s="2" t="str">
        <f t="shared" si="1"/>
        <v>+</v>
      </c>
    </row>
    <row r="13" spans="2:8" x14ac:dyDescent="0.3">
      <c r="B13" s="2">
        <v>11</v>
      </c>
      <c r="C13" s="2">
        <v>2165.1999999999998</v>
      </c>
      <c r="D13" s="2">
        <f t="shared" si="0"/>
        <v>165.19999999999982</v>
      </c>
      <c r="E13" s="2" t="str">
        <f t="shared" si="1"/>
        <v>+</v>
      </c>
    </row>
    <row r="14" spans="2:8" x14ac:dyDescent="0.3">
      <c r="B14" s="2">
        <v>12</v>
      </c>
      <c r="C14" s="2">
        <v>2399.5500000000002</v>
      </c>
      <c r="D14" s="2">
        <f t="shared" si="0"/>
        <v>399.55000000000018</v>
      </c>
      <c r="E14" s="2" t="str">
        <f t="shared" si="1"/>
        <v>+</v>
      </c>
    </row>
    <row r="15" spans="2:8" x14ac:dyDescent="0.3">
      <c r="B15" s="2">
        <v>13</v>
      </c>
      <c r="C15" s="2">
        <v>1779.8</v>
      </c>
      <c r="D15" s="2">
        <f t="shared" si="0"/>
        <v>-220.20000000000005</v>
      </c>
      <c r="E15" s="2" t="str">
        <f t="shared" si="1"/>
        <v>-</v>
      </c>
    </row>
    <row r="16" spans="2:8" x14ac:dyDescent="0.3">
      <c r="B16" s="2">
        <v>14</v>
      </c>
      <c r="C16" s="2">
        <v>2336.75</v>
      </c>
      <c r="D16" s="2">
        <f t="shared" si="0"/>
        <v>336.75</v>
      </c>
      <c r="E16" s="2" t="str">
        <f t="shared" si="1"/>
        <v>+</v>
      </c>
    </row>
    <row r="17" spans="2:5" x14ac:dyDescent="0.3">
      <c r="B17" s="2">
        <v>15</v>
      </c>
      <c r="C17" s="2">
        <v>1765.3</v>
      </c>
      <c r="D17" s="2">
        <f t="shared" si="0"/>
        <v>-234.70000000000005</v>
      </c>
      <c r="E17" s="2" t="str">
        <f t="shared" si="1"/>
        <v>-</v>
      </c>
    </row>
    <row r="18" spans="2:5" x14ac:dyDescent="0.3">
      <c r="B18" s="2">
        <v>16</v>
      </c>
      <c r="C18" s="2">
        <v>2053.5</v>
      </c>
      <c r="D18" s="2">
        <f t="shared" si="0"/>
        <v>53.5</v>
      </c>
      <c r="E18" s="2" t="str">
        <f t="shared" si="1"/>
        <v>+</v>
      </c>
    </row>
    <row r="19" spans="2:5" x14ac:dyDescent="0.3">
      <c r="B19" s="2">
        <v>17</v>
      </c>
      <c r="C19" s="2">
        <v>2414.4</v>
      </c>
      <c r="D19" s="2">
        <f t="shared" si="0"/>
        <v>414.40000000000009</v>
      </c>
      <c r="E19" s="2" t="str">
        <f t="shared" si="1"/>
        <v>+</v>
      </c>
    </row>
    <row r="20" spans="2:5" x14ac:dyDescent="0.3">
      <c r="B20" s="2">
        <v>18</v>
      </c>
      <c r="C20" s="2">
        <v>2200.5</v>
      </c>
      <c r="D20" s="2">
        <f t="shared" si="0"/>
        <v>200.5</v>
      </c>
      <c r="E20" s="2" t="str">
        <f t="shared" si="1"/>
        <v>+</v>
      </c>
    </row>
    <row r="21" spans="2:5" x14ac:dyDescent="0.3">
      <c r="B21" s="2">
        <v>19</v>
      </c>
      <c r="C21" s="2">
        <v>2654.2</v>
      </c>
      <c r="D21" s="2">
        <f t="shared" si="0"/>
        <v>654.19999999999982</v>
      </c>
      <c r="E21" s="2" t="str">
        <f t="shared" si="1"/>
        <v>+</v>
      </c>
    </row>
    <row r="22" spans="2:5" x14ac:dyDescent="0.3">
      <c r="B22" s="2">
        <v>20</v>
      </c>
      <c r="C22" s="2">
        <v>1753.7</v>
      </c>
      <c r="D22" s="2">
        <f t="shared" si="0"/>
        <v>-246.29999999999995</v>
      </c>
      <c r="E22" s="2" t="str">
        <f t="shared" si="1"/>
        <v>-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8B4A8-7C33-4BA3-A682-04FC81362067}">
  <dimension ref="B2:I14"/>
  <sheetViews>
    <sheetView showGridLines="0" zoomScale="130" zoomScaleNormal="130" workbookViewId="0">
      <selection activeCell="H3" sqref="H3:I7"/>
    </sheetView>
  </sheetViews>
  <sheetFormatPr defaultRowHeight="15.6" x14ac:dyDescent="0.3"/>
  <cols>
    <col min="1" max="1" width="8.88671875" style="6"/>
    <col min="2" max="2" width="10.6640625" style="6" bestFit="1" customWidth="1"/>
    <col min="3" max="4" width="5.44140625" style="6" bestFit="1" customWidth="1"/>
    <col min="5" max="5" width="10.44140625" style="6" bestFit="1" customWidth="1"/>
    <col min="6" max="6" width="6.88671875" style="6" bestFit="1" customWidth="1"/>
    <col min="7" max="7" width="8.88671875" style="6"/>
    <col min="8" max="8" width="19.21875" style="6" bestFit="1" customWidth="1"/>
    <col min="9" max="9" width="6.5546875" style="6" bestFit="1" customWidth="1"/>
    <col min="10" max="16384" width="8.88671875" style="6"/>
  </cols>
  <sheetData>
    <row r="2" spans="2:9" x14ac:dyDescent="0.3">
      <c r="B2" s="5" t="s">
        <v>9</v>
      </c>
      <c r="C2" s="5">
        <v>1</v>
      </c>
      <c r="D2" s="5">
        <v>2</v>
      </c>
      <c r="E2" s="5" t="s">
        <v>10</v>
      </c>
      <c r="F2" s="5" t="s">
        <v>12</v>
      </c>
    </row>
    <row r="3" spans="2:9" x14ac:dyDescent="0.3">
      <c r="B3" s="5">
        <v>1</v>
      </c>
      <c r="C3" s="7">
        <v>17.600000000000001</v>
      </c>
      <c r="D3" s="7">
        <v>16.8</v>
      </c>
      <c r="E3" s="7">
        <f>+C3-D3</f>
        <v>0.80000000000000071</v>
      </c>
      <c r="F3" s="8" t="str">
        <f>+IF(E3&gt;0,"+","-")</f>
        <v>+</v>
      </c>
      <c r="H3" s="11" t="s">
        <v>11</v>
      </c>
      <c r="I3" s="7">
        <v>0</v>
      </c>
    </row>
    <row r="4" spans="2:9" x14ac:dyDescent="0.3">
      <c r="B4" s="5">
        <v>2</v>
      </c>
      <c r="C4" s="7">
        <v>19.399999999999999</v>
      </c>
      <c r="D4" s="7">
        <v>20</v>
      </c>
      <c r="E4" s="7">
        <f t="shared" ref="E4:E14" si="0">+C4-D4</f>
        <v>-0.60000000000000142</v>
      </c>
      <c r="F4" s="8" t="str">
        <f t="shared" ref="F4:F14" si="1">+IF(E4&gt;0,"+","-")</f>
        <v>-</v>
      </c>
      <c r="H4" s="10" t="s">
        <v>5</v>
      </c>
      <c r="I4" s="8">
        <f>+COUNTIF(F3:F22,"+")</f>
        <v>8</v>
      </c>
    </row>
    <row r="5" spans="2:9" x14ac:dyDescent="0.3">
      <c r="B5" s="5">
        <v>3</v>
      </c>
      <c r="C5" s="7">
        <v>19.5</v>
      </c>
      <c r="D5" s="7">
        <v>18.2</v>
      </c>
      <c r="E5" s="7">
        <f t="shared" si="0"/>
        <v>1.3000000000000007</v>
      </c>
      <c r="F5" s="8" t="str">
        <f t="shared" si="1"/>
        <v>+</v>
      </c>
      <c r="H5" s="10" t="s">
        <v>6</v>
      </c>
      <c r="I5" s="8">
        <f>+COUNTIF(F3:F22,"-")</f>
        <v>4</v>
      </c>
    </row>
    <row r="6" spans="2:9" x14ac:dyDescent="0.3">
      <c r="B6" s="5">
        <v>4</v>
      </c>
      <c r="C6" s="7">
        <v>17.100000000000001</v>
      </c>
      <c r="D6" s="7">
        <v>16.399999999999999</v>
      </c>
      <c r="E6" s="7">
        <f t="shared" si="0"/>
        <v>0.70000000000000284</v>
      </c>
      <c r="F6" s="8" t="str">
        <f t="shared" si="1"/>
        <v>+</v>
      </c>
      <c r="H6" s="10" t="s">
        <v>8</v>
      </c>
      <c r="I6" s="8">
        <v>12</v>
      </c>
    </row>
    <row r="7" spans="2:9" x14ac:dyDescent="0.3">
      <c r="B7" s="5">
        <v>5</v>
      </c>
      <c r="C7" s="7">
        <v>15.3</v>
      </c>
      <c r="D7" s="7">
        <v>16</v>
      </c>
      <c r="E7" s="7">
        <f t="shared" si="0"/>
        <v>-0.69999999999999929</v>
      </c>
      <c r="F7" s="8" t="str">
        <f t="shared" si="1"/>
        <v>-</v>
      </c>
      <c r="H7" s="10" t="s">
        <v>7</v>
      </c>
      <c r="I7" s="9">
        <f>2*(1-_xlfn.BINOM.DIST(I4-1,I6,0.5,TRUE))</f>
        <v>0.3876953125</v>
      </c>
    </row>
    <row r="8" spans="2:9" x14ac:dyDescent="0.3">
      <c r="B8" s="5">
        <v>6</v>
      </c>
      <c r="C8" s="7">
        <v>15.9</v>
      </c>
      <c r="D8" s="7">
        <v>15.4</v>
      </c>
      <c r="E8" s="7">
        <f t="shared" si="0"/>
        <v>0.5</v>
      </c>
      <c r="F8" s="8" t="str">
        <f t="shared" si="1"/>
        <v>+</v>
      </c>
    </row>
    <row r="9" spans="2:9" x14ac:dyDescent="0.3">
      <c r="B9" s="5">
        <v>7</v>
      </c>
      <c r="C9" s="7">
        <v>16.3</v>
      </c>
      <c r="D9" s="7">
        <v>16.5</v>
      </c>
      <c r="E9" s="7">
        <f t="shared" si="0"/>
        <v>-0.19999999999999929</v>
      </c>
      <c r="F9" s="8" t="str">
        <f t="shared" si="1"/>
        <v>-</v>
      </c>
    </row>
    <row r="10" spans="2:9" x14ac:dyDescent="0.3">
      <c r="B10" s="5">
        <v>8</v>
      </c>
      <c r="C10" s="7">
        <v>18.399999999999999</v>
      </c>
      <c r="D10" s="7">
        <v>18</v>
      </c>
      <c r="E10" s="7">
        <f t="shared" si="0"/>
        <v>0.39999999999999858</v>
      </c>
      <c r="F10" s="8" t="str">
        <f t="shared" si="1"/>
        <v>+</v>
      </c>
    </row>
    <row r="11" spans="2:9" x14ac:dyDescent="0.3">
      <c r="B11" s="5">
        <v>9</v>
      </c>
      <c r="C11" s="7">
        <v>17.3</v>
      </c>
      <c r="D11" s="7">
        <v>16.399999999999999</v>
      </c>
      <c r="E11" s="7">
        <f t="shared" si="0"/>
        <v>0.90000000000000213</v>
      </c>
      <c r="F11" s="8" t="str">
        <f t="shared" si="1"/>
        <v>+</v>
      </c>
    </row>
    <row r="12" spans="2:9" x14ac:dyDescent="0.3">
      <c r="B12" s="5">
        <v>10</v>
      </c>
      <c r="C12" s="7">
        <v>19.100000000000001</v>
      </c>
      <c r="D12" s="7">
        <v>20.100000000000001</v>
      </c>
      <c r="E12" s="7">
        <f t="shared" si="0"/>
        <v>-1</v>
      </c>
      <c r="F12" s="8" t="str">
        <f t="shared" si="1"/>
        <v>-</v>
      </c>
    </row>
    <row r="13" spans="2:9" x14ac:dyDescent="0.3">
      <c r="B13" s="5">
        <v>11</v>
      </c>
      <c r="C13" s="7">
        <v>17.8</v>
      </c>
      <c r="D13" s="7">
        <v>16.7</v>
      </c>
      <c r="E13" s="7">
        <f t="shared" si="0"/>
        <v>1.1000000000000014</v>
      </c>
      <c r="F13" s="8" t="str">
        <f t="shared" si="1"/>
        <v>+</v>
      </c>
    </row>
    <row r="14" spans="2:9" x14ac:dyDescent="0.3">
      <c r="B14" s="5">
        <v>12</v>
      </c>
      <c r="C14" s="7">
        <v>18.2</v>
      </c>
      <c r="D14" s="7">
        <v>17.899999999999999</v>
      </c>
      <c r="E14" s="7">
        <f t="shared" si="0"/>
        <v>0.30000000000000071</v>
      </c>
      <c r="F14" s="8" t="str">
        <f t="shared" si="1"/>
        <v>+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BE899-B2A6-4C0C-8D79-47293B0E8332}">
  <dimension ref="B2:M22"/>
  <sheetViews>
    <sheetView showGridLines="0" zoomScale="115" zoomScaleNormal="115" workbookViewId="0">
      <selection activeCell="L7" sqref="L7"/>
    </sheetView>
  </sheetViews>
  <sheetFormatPr defaultRowHeight="14.4" x14ac:dyDescent="0.3"/>
  <cols>
    <col min="2" max="2" width="11.6640625" bestFit="1" customWidth="1"/>
    <col min="3" max="3" width="17.77734375" bestFit="1" customWidth="1"/>
    <col min="4" max="4" width="11.109375" bestFit="1" customWidth="1"/>
    <col min="5" max="5" width="5.6640625" bestFit="1" customWidth="1"/>
    <col min="6" max="6" width="20" bestFit="1" customWidth="1"/>
    <col min="11" max="11" width="19" bestFit="1" customWidth="1"/>
    <col min="12" max="12" width="7.5546875" customWidth="1"/>
  </cols>
  <sheetData>
    <row r="2" spans="2:13" x14ac:dyDescent="0.3">
      <c r="B2" s="3" t="s">
        <v>0</v>
      </c>
      <c r="C2" s="3" t="s">
        <v>1</v>
      </c>
      <c r="D2" s="13" t="s">
        <v>2</v>
      </c>
      <c r="E2" s="12" t="s">
        <v>3</v>
      </c>
      <c r="F2" s="13" t="s">
        <v>13</v>
      </c>
      <c r="G2" s="13" t="s">
        <v>14</v>
      </c>
      <c r="K2" s="3" t="s">
        <v>4</v>
      </c>
      <c r="L2" s="2">
        <v>2000</v>
      </c>
    </row>
    <row r="3" spans="2:13" x14ac:dyDescent="0.3">
      <c r="B3" s="2">
        <v>16</v>
      </c>
      <c r="C3" s="2">
        <v>2053.5</v>
      </c>
      <c r="D3" s="12">
        <f t="shared" ref="D3:D22" si="0">+C3-$L$2</f>
        <v>53.5</v>
      </c>
      <c r="E3" s="2" t="str">
        <f t="shared" ref="E3:E22" si="1">+IF(D3&gt;0,"+","-")</f>
        <v>+</v>
      </c>
      <c r="F3" s="12">
        <f t="shared" ref="F3:F22" si="2">+ABS(D3)</f>
        <v>53.5</v>
      </c>
      <c r="G3" s="12">
        <f t="shared" ref="G3:G22" si="3">+ROW()-2</f>
        <v>1</v>
      </c>
      <c r="K3" s="3" t="s">
        <v>15</v>
      </c>
      <c r="L3" s="2">
        <f>+SUMIF(E3:E22,"+",G3:G23)</f>
        <v>150</v>
      </c>
    </row>
    <row r="4" spans="2:13" x14ac:dyDescent="0.3">
      <c r="B4" s="2">
        <v>4</v>
      </c>
      <c r="C4" s="2">
        <v>2061.3000000000002</v>
      </c>
      <c r="D4" s="12">
        <f t="shared" si="0"/>
        <v>61.300000000000182</v>
      </c>
      <c r="E4" s="2" t="str">
        <f t="shared" si="1"/>
        <v>+</v>
      </c>
      <c r="F4" s="12">
        <f t="shared" si="2"/>
        <v>61.300000000000182</v>
      </c>
      <c r="G4" s="12">
        <f t="shared" si="3"/>
        <v>2</v>
      </c>
      <c r="K4" s="3" t="s">
        <v>16</v>
      </c>
      <c r="L4" s="2">
        <f>+SUMIF(E3:E22,"-",G3:G23)</f>
        <v>60</v>
      </c>
    </row>
    <row r="5" spans="2:13" x14ac:dyDescent="0.3">
      <c r="B5" s="2">
        <v>1</v>
      </c>
      <c r="C5" s="2">
        <v>2158.6999999999998</v>
      </c>
      <c r="D5" s="12">
        <f t="shared" si="0"/>
        <v>158.69999999999982</v>
      </c>
      <c r="E5" s="2" t="str">
        <f t="shared" si="1"/>
        <v>+</v>
      </c>
      <c r="F5" s="12">
        <f t="shared" si="2"/>
        <v>158.69999999999982</v>
      </c>
      <c r="G5" s="12">
        <f t="shared" si="3"/>
        <v>3</v>
      </c>
      <c r="K5" s="3" t="s">
        <v>17</v>
      </c>
      <c r="L5" s="12">
        <f>+MIN(L3:L4)</f>
        <v>60</v>
      </c>
    </row>
    <row r="6" spans="2:13" x14ac:dyDescent="0.3">
      <c r="B6" s="2">
        <v>11</v>
      </c>
      <c r="C6" s="2">
        <v>2165.1999999999998</v>
      </c>
      <c r="D6" s="12">
        <f t="shared" si="0"/>
        <v>165.19999999999982</v>
      </c>
      <c r="E6" s="2" t="str">
        <f t="shared" si="1"/>
        <v>+</v>
      </c>
      <c r="F6" s="12">
        <f t="shared" si="2"/>
        <v>165.19999999999982</v>
      </c>
      <c r="G6" s="12">
        <f t="shared" si="3"/>
        <v>4</v>
      </c>
      <c r="K6" s="3" t="s">
        <v>8</v>
      </c>
      <c r="L6" s="2">
        <v>20</v>
      </c>
    </row>
    <row r="7" spans="2:13" x14ac:dyDescent="0.3">
      <c r="B7" s="2">
        <v>18</v>
      </c>
      <c r="C7" s="2">
        <v>2200.5</v>
      </c>
      <c r="D7" s="12">
        <f t="shared" si="0"/>
        <v>200.5</v>
      </c>
      <c r="E7" s="2" t="str">
        <f t="shared" si="1"/>
        <v>+</v>
      </c>
      <c r="F7" s="12">
        <f t="shared" si="2"/>
        <v>200.5</v>
      </c>
      <c r="G7" s="12">
        <f t="shared" si="3"/>
        <v>5</v>
      </c>
      <c r="K7" s="3" t="s">
        <v>19</v>
      </c>
      <c r="L7" s="15">
        <v>4.8649999999999999E-2</v>
      </c>
      <c r="M7" s="14" t="s">
        <v>18</v>
      </c>
    </row>
    <row r="8" spans="2:13" x14ac:dyDescent="0.3">
      <c r="B8" s="2">
        <v>5</v>
      </c>
      <c r="C8" s="2">
        <v>2207.5</v>
      </c>
      <c r="D8" s="12">
        <f t="shared" si="0"/>
        <v>207.5</v>
      </c>
      <c r="E8" s="2" t="str">
        <f t="shared" si="1"/>
        <v>+</v>
      </c>
      <c r="F8" s="12">
        <f t="shared" si="2"/>
        <v>207.5</v>
      </c>
      <c r="G8" s="12">
        <f t="shared" si="3"/>
        <v>6</v>
      </c>
      <c r="K8" s="3" t="s">
        <v>7</v>
      </c>
      <c r="L8" s="4">
        <f>+L7*2</f>
        <v>9.7299999999999998E-2</v>
      </c>
    </row>
    <row r="9" spans="2:13" x14ac:dyDescent="0.3">
      <c r="B9" s="2">
        <v>7</v>
      </c>
      <c r="C9" s="2">
        <v>1784.7</v>
      </c>
      <c r="D9" s="12">
        <f t="shared" si="0"/>
        <v>-215.29999999999995</v>
      </c>
      <c r="E9" s="2" t="str">
        <f t="shared" si="1"/>
        <v>-</v>
      </c>
      <c r="F9" s="12">
        <f t="shared" si="2"/>
        <v>215.29999999999995</v>
      </c>
      <c r="G9" s="12">
        <f t="shared" si="3"/>
        <v>7</v>
      </c>
    </row>
    <row r="10" spans="2:13" x14ac:dyDescent="0.3">
      <c r="B10" s="2">
        <v>13</v>
      </c>
      <c r="C10" s="2">
        <v>1779.8</v>
      </c>
      <c r="D10" s="12">
        <f t="shared" si="0"/>
        <v>-220.20000000000005</v>
      </c>
      <c r="E10" s="2" t="str">
        <f t="shared" si="1"/>
        <v>-</v>
      </c>
      <c r="F10" s="12">
        <f t="shared" si="2"/>
        <v>220.20000000000005</v>
      </c>
      <c r="G10" s="12">
        <f t="shared" si="3"/>
        <v>8</v>
      </c>
    </row>
    <row r="11" spans="2:13" x14ac:dyDescent="0.3">
      <c r="B11" s="2">
        <v>15</v>
      </c>
      <c r="C11" s="2">
        <v>1765.3</v>
      </c>
      <c r="D11" s="12">
        <f t="shared" si="0"/>
        <v>-234.70000000000005</v>
      </c>
      <c r="E11" s="2" t="str">
        <f t="shared" si="1"/>
        <v>-</v>
      </c>
      <c r="F11" s="12">
        <f t="shared" si="2"/>
        <v>234.70000000000005</v>
      </c>
      <c r="G11" s="12">
        <f t="shared" si="3"/>
        <v>9</v>
      </c>
    </row>
    <row r="12" spans="2:13" x14ac:dyDescent="0.3">
      <c r="B12" s="2">
        <v>20</v>
      </c>
      <c r="C12" s="2">
        <v>1753.7</v>
      </c>
      <c r="D12" s="12">
        <f t="shared" si="0"/>
        <v>-246.29999999999995</v>
      </c>
      <c r="E12" s="2" t="str">
        <f t="shared" si="1"/>
        <v>-</v>
      </c>
      <c r="F12" s="12">
        <f t="shared" si="2"/>
        <v>246.29999999999995</v>
      </c>
      <c r="G12" s="12">
        <f t="shared" si="3"/>
        <v>10</v>
      </c>
    </row>
    <row r="13" spans="2:13" x14ac:dyDescent="0.3">
      <c r="B13" s="2">
        <v>10</v>
      </c>
      <c r="C13" s="2">
        <v>2256.6999999999998</v>
      </c>
      <c r="D13" s="12">
        <f t="shared" si="0"/>
        <v>256.69999999999982</v>
      </c>
      <c r="E13" s="2" t="str">
        <f t="shared" si="1"/>
        <v>+</v>
      </c>
      <c r="F13" s="12">
        <f t="shared" si="2"/>
        <v>256.69999999999982</v>
      </c>
      <c r="G13" s="12">
        <f t="shared" si="3"/>
        <v>11</v>
      </c>
    </row>
    <row r="14" spans="2:13" x14ac:dyDescent="0.3">
      <c r="B14" s="2">
        <v>6</v>
      </c>
      <c r="C14" s="2">
        <v>1708.3</v>
      </c>
      <c r="D14" s="12">
        <f t="shared" si="0"/>
        <v>-291.70000000000005</v>
      </c>
      <c r="E14" s="2" t="str">
        <f t="shared" si="1"/>
        <v>-</v>
      </c>
      <c r="F14" s="12">
        <f t="shared" si="2"/>
        <v>291.70000000000005</v>
      </c>
      <c r="G14" s="12">
        <f t="shared" si="3"/>
        <v>12</v>
      </c>
    </row>
    <row r="15" spans="2:13" x14ac:dyDescent="0.3">
      <c r="B15" s="2">
        <v>3</v>
      </c>
      <c r="C15" s="2">
        <v>2316</v>
      </c>
      <c r="D15" s="12">
        <f t="shared" si="0"/>
        <v>316</v>
      </c>
      <c r="E15" s="2" t="str">
        <f t="shared" si="1"/>
        <v>+</v>
      </c>
      <c r="F15" s="12">
        <f t="shared" si="2"/>
        <v>316</v>
      </c>
      <c r="G15" s="12">
        <f t="shared" si="3"/>
        <v>13</v>
      </c>
    </row>
    <row r="16" spans="2:13" x14ac:dyDescent="0.3">
      <c r="B16" s="2">
        <v>2</v>
      </c>
      <c r="C16" s="2">
        <v>1678.15</v>
      </c>
      <c r="D16" s="12">
        <f t="shared" si="0"/>
        <v>-321.84999999999991</v>
      </c>
      <c r="E16" s="2" t="str">
        <f t="shared" si="1"/>
        <v>-</v>
      </c>
      <c r="F16" s="12">
        <f t="shared" si="2"/>
        <v>321.84999999999991</v>
      </c>
      <c r="G16" s="12">
        <f t="shared" si="3"/>
        <v>14</v>
      </c>
    </row>
    <row r="17" spans="2:7" x14ac:dyDescent="0.3">
      <c r="B17" s="2">
        <v>14</v>
      </c>
      <c r="C17" s="2">
        <v>2336.75</v>
      </c>
      <c r="D17" s="12">
        <f t="shared" si="0"/>
        <v>336.75</v>
      </c>
      <c r="E17" s="2" t="str">
        <f t="shared" si="1"/>
        <v>+</v>
      </c>
      <c r="F17" s="12">
        <f t="shared" si="2"/>
        <v>336.75</v>
      </c>
      <c r="G17" s="12">
        <f t="shared" si="3"/>
        <v>15</v>
      </c>
    </row>
    <row r="18" spans="2:7" x14ac:dyDescent="0.3">
      <c r="B18" s="2">
        <v>9</v>
      </c>
      <c r="C18" s="2">
        <v>2357.9</v>
      </c>
      <c r="D18" s="12">
        <f t="shared" si="0"/>
        <v>357.90000000000009</v>
      </c>
      <c r="E18" s="2" t="str">
        <f t="shared" si="1"/>
        <v>+</v>
      </c>
      <c r="F18" s="12">
        <f t="shared" si="2"/>
        <v>357.90000000000009</v>
      </c>
      <c r="G18" s="12">
        <f t="shared" si="3"/>
        <v>16</v>
      </c>
    </row>
    <row r="19" spans="2:7" x14ac:dyDescent="0.3">
      <c r="B19" s="2">
        <v>12</v>
      </c>
      <c r="C19" s="2">
        <v>2399.5500000000002</v>
      </c>
      <c r="D19" s="12">
        <f t="shared" si="0"/>
        <v>399.55000000000018</v>
      </c>
      <c r="E19" s="2" t="str">
        <f t="shared" si="1"/>
        <v>+</v>
      </c>
      <c r="F19" s="12">
        <f t="shared" si="2"/>
        <v>399.55000000000018</v>
      </c>
      <c r="G19" s="12">
        <f t="shared" si="3"/>
        <v>17</v>
      </c>
    </row>
    <row r="20" spans="2:7" x14ac:dyDescent="0.3">
      <c r="B20" s="2">
        <v>17</v>
      </c>
      <c r="C20" s="2">
        <v>2414.4</v>
      </c>
      <c r="D20" s="12">
        <f t="shared" si="0"/>
        <v>414.40000000000009</v>
      </c>
      <c r="E20" s="2" t="str">
        <f t="shared" si="1"/>
        <v>+</v>
      </c>
      <c r="F20" s="12">
        <f t="shared" si="2"/>
        <v>414.40000000000009</v>
      </c>
      <c r="G20" s="12">
        <f t="shared" si="3"/>
        <v>18</v>
      </c>
    </row>
    <row r="21" spans="2:7" x14ac:dyDescent="0.3">
      <c r="B21" s="2">
        <v>8</v>
      </c>
      <c r="C21" s="2">
        <v>2575.1</v>
      </c>
      <c r="D21" s="12">
        <f t="shared" si="0"/>
        <v>575.09999999999991</v>
      </c>
      <c r="E21" s="2" t="str">
        <f t="shared" si="1"/>
        <v>+</v>
      </c>
      <c r="F21" s="12">
        <f t="shared" si="2"/>
        <v>575.09999999999991</v>
      </c>
      <c r="G21" s="12">
        <f t="shared" si="3"/>
        <v>19</v>
      </c>
    </row>
    <row r="22" spans="2:7" x14ac:dyDescent="0.3">
      <c r="B22" s="2">
        <v>19</v>
      </c>
      <c r="C22" s="2">
        <v>2654.2</v>
      </c>
      <c r="D22" s="12">
        <f t="shared" si="0"/>
        <v>654.19999999999982</v>
      </c>
      <c r="E22" s="2" t="str">
        <f t="shared" si="1"/>
        <v>+</v>
      </c>
      <c r="F22" s="12">
        <f t="shared" si="2"/>
        <v>654.19999999999982</v>
      </c>
      <c r="G22" s="12">
        <f t="shared" si="3"/>
        <v>20</v>
      </c>
    </row>
  </sheetData>
  <sortState xmlns:xlrd2="http://schemas.microsoft.com/office/spreadsheetml/2017/richdata2" ref="B3:G22">
    <sortCondition ref="F2:F22"/>
  </sortState>
  <hyperlinks>
    <hyperlink ref="M7" r:id="rId1" xr:uid="{A1D576C4-874D-434B-8024-BD578149A151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EE742-A354-4FDB-9ED5-8DBB698F9C2B}">
  <dimension ref="B1:U22"/>
  <sheetViews>
    <sheetView showGridLines="0" topLeftCell="F1" zoomScale="115" zoomScaleNormal="115" workbookViewId="0">
      <selection activeCell="R2" sqref="R2"/>
    </sheetView>
  </sheetViews>
  <sheetFormatPr defaultRowHeight="14.4" x14ac:dyDescent="0.3"/>
  <cols>
    <col min="1" max="1" width="8.88671875" style="1"/>
    <col min="2" max="3" width="9" style="1" bestFit="1" customWidth="1"/>
    <col min="4" max="6" width="8.88671875" style="1"/>
    <col min="7" max="7" width="5" style="1" bestFit="1" customWidth="1"/>
    <col min="8" max="8" width="9" style="1" bestFit="1" customWidth="1"/>
    <col min="9" max="9" width="10.109375" style="1" bestFit="1" customWidth="1"/>
    <col min="10" max="10" width="7.77734375" style="1" bestFit="1" customWidth="1"/>
    <col min="11" max="11" width="8.88671875" style="1"/>
    <col min="12" max="12" width="9" style="1" bestFit="1" customWidth="1"/>
    <col min="13" max="18" width="8.88671875" style="1" customWidth="1"/>
    <col min="19" max="19" width="8.88671875" style="1"/>
    <col min="20" max="20" width="13.5546875" style="1" bestFit="1" customWidth="1"/>
    <col min="21" max="16384" width="8.88671875" style="1"/>
  </cols>
  <sheetData>
    <row r="1" spans="2:21" x14ac:dyDescent="0.3">
      <c r="L1" s="3" t="s">
        <v>23</v>
      </c>
      <c r="M1" s="17" t="s">
        <v>30</v>
      </c>
      <c r="N1" s="17"/>
      <c r="O1" s="17" t="s">
        <v>31</v>
      </c>
      <c r="P1" s="17"/>
      <c r="Q1" s="17"/>
      <c r="R1" s="17"/>
    </row>
    <row r="2" spans="2:21" x14ac:dyDescent="0.3">
      <c r="B2" s="2" t="s">
        <v>20</v>
      </c>
      <c r="C2" s="2" t="s">
        <v>21</v>
      </c>
      <c r="H2" s="2" t="s">
        <v>23</v>
      </c>
      <c r="I2" s="2" t="s">
        <v>22</v>
      </c>
      <c r="J2" s="2" t="s">
        <v>14</v>
      </c>
      <c r="L2" s="3" t="s">
        <v>20</v>
      </c>
      <c r="M2" s="3" t="s">
        <v>24</v>
      </c>
      <c r="N2" s="2">
        <f>+SUMIF($H$3:$H$22,L2,$J$3:$J$22)</f>
        <v>99</v>
      </c>
      <c r="O2" s="3" t="s">
        <v>28</v>
      </c>
      <c r="P2" s="2">
        <f>+COUNTIF($H$3:$H$22,L2)</f>
        <v>10</v>
      </c>
      <c r="Q2" s="3" t="s">
        <v>26</v>
      </c>
      <c r="R2" s="2">
        <f>+N2-(P2*(P2+1)/2)</f>
        <v>44</v>
      </c>
    </row>
    <row r="3" spans="2:21" x14ac:dyDescent="0.3">
      <c r="B3" s="2">
        <v>3238</v>
      </c>
      <c r="C3" s="2">
        <v>3261</v>
      </c>
      <c r="H3" s="2" t="s">
        <v>21</v>
      </c>
      <c r="I3" s="2">
        <v>3187</v>
      </c>
      <c r="J3" s="2">
        <f t="shared" ref="J3:J22" si="0">+ROW()-2</f>
        <v>1</v>
      </c>
      <c r="L3" s="3" t="s">
        <v>21</v>
      </c>
      <c r="M3" s="3" t="s">
        <v>25</v>
      </c>
      <c r="N3" s="2">
        <f>+SUMIF($H$3:$H$22,L3,$J$3:$J$22)</f>
        <v>111</v>
      </c>
      <c r="O3" s="3" t="s">
        <v>29</v>
      </c>
      <c r="P3" s="2">
        <f>+COUNTIF($H$3:$H$22,L3)</f>
        <v>10</v>
      </c>
      <c r="Q3" s="3" t="s">
        <v>27</v>
      </c>
      <c r="R3" s="2">
        <f>+N3-(P3*(P3+1)/2)</f>
        <v>56</v>
      </c>
    </row>
    <row r="4" spans="2:21" x14ac:dyDescent="0.3">
      <c r="B4" s="2">
        <v>3195</v>
      </c>
      <c r="C4" s="2">
        <v>3187</v>
      </c>
      <c r="H4" s="2" t="s">
        <v>20</v>
      </c>
      <c r="I4" s="2">
        <v>3190</v>
      </c>
      <c r="J4" s="2">
        <f t="shared" si="0"/>
        <v>2</v>
      </c>
      <c r="L4" s="17" t="s">
        <v>32</v>
      </c>
      <c r="M4" s="17" t="s">
        <v>37</v>
      </c>
      <c r="N4" s="17"/>
      <c r="O4" s="17" t="s">
        <v>38</v>
      </c>
      <c r="P4" s="17"/>
      <c r="Q4" s="17"/>
      <c r="R4" s="17"/>
    </row>
    <row r="5" spans="2:21" x14ac:dyDescent="0.3">
      <c r="B5" s="2">
        <v>3246</v>
      </c>
      <c r="C5" s="2">
        <v>3209</v>
      </c>
      <c r="H5" s="2" t="s">
        <v>20</v>
      </c>
      <c r="I5" s="2">
        <v>3195</v>
      </c>
      <c r="J5" s="2">
        <f t="shared" si="0"/>
        <v>3</v>
      </c>
      <c r="L5" s="17"/>
      <c r="M5" s="18">
        <v>0.68474000000000002</v>
      </c>
      <c r="N5" s="18"/>
      <c r="O5" s="18">
        <v>0.68740000000000001</v>
      </c>
      <c r="P5" s="18"/>
      <c r="Q5" s="18"/>
      <c r="R5" s="18"/>
      <c r="T5" s="1" t="s">
        <v>34</v>
      </c>
      <c r="U5" s="14" t="s">
        <v>35</v>
      </c>
    </row>
    <row r="6" spans="2:21" x14ac:dyDescent="0.3">
      <c r="B6" s="2">
        <v>3190</v>
      </c>
      <c r="C6" s="2">
        <v>3212</v>
      </c>
      <c r="H6" s="2" t="s">
        <v>20</v>
      </c>
      <c r="I6" s="2">
        <v>3204</v>
      </c>
      <c r="J6" s="2">
        <f t="shared" si="0"/>
        <v>4</v>
      </c>
      <c r="L6" s="17"/>
      <c r="M6" s="17" t="s">
        <v>7</v>
      </c>
      <c r="N6" s="17"/>
      <c r="O6" s="17" t="s">
        <v>7</v>
      </c>
      <c r="P6" s="17"/>
      <c r="Q6" s="17"/>
      <c r="R6" s="17"/>
      <c r="T6" s="1" t="s">
        <v>31</v>
      </c>
      <c r="U6" s="14" t="s">
        <v>36</v>
      </c>
    </row>
    <row r="7" spans="2:21" x14ac:dyDescent="0.3">
      <c r="B7" s="2">
        <v>3204</v>
      </c>
      <c r="C7" s="2">
        <v>3258</v>
      </c>
      <c r="H7" s="2" t="s">
        <v>21</v>
      </c>
      <c r="I7" s="2">
        <v>3209</v>
      </c>
      <c r="J7" s="2">
        <f t="shared" si="0"/>
        <v>5</v>
      </c>
      <c r="L7" s="17"/>
      <c r="M7" s="18">
        <f>+M5</f>
        <v>0.68474000000000002</v>
      </c>
      <c r="N7" s="18"/>
      <c r="O7" s="18">
        <f>+O5</f>
        <v>0.68740000000000001</v>
      </c>
      <c r="P7" s="18"/>
      <c r="Q7" s="18"/>
      <c r="R7" s="18"/>
    </row>
    <row r="8" spans="2:21" x14ac:dyDescent="0.3">
      <c r="B8" s="2">
        <v>3254</v>
      </c>
      <c r="C8" s="2">
        <v>3248</v>
      </c>
      <c r="H8" s="2" t="s">
        <v>21</v>
      </c>
      <c r="I8" s="2">
        <v>3212</v>
      </c>
      <c r="J8" s="2">
        <f t="shared" si="0"/>
        <v>6</v>
      </c>
      <c r="L8" s="16" t="s">
        <v>33</v>
      </c>
      <c r="M8" s="16"/>
      <c r="N8" s="16"/>
      <c r="O8" s="16"/>
      <c r="P8" s="16"/>
      <c r="Q8" s="16"/>
      <c r="R8" s="16"/>
    </row>
    <row r="9" spans="2:21" x14ac:dyDescent="0.3">
      <c r="B9" s="2">
        <v>3229</v>
      </c>
      <c r="C9" s="2">
        <v>3215</v>
      </c>
      <c r="H9" s="2" t="s">
        <v>21</v>
      </c>
      <c r="I9" s="2">
        <v>3215</v>
      </c>
      <c r="J9" s="2">
        <f t="shared" si="0"/>
        <v>7</v>
      </c>
      <c r="L9" s="16"/>
      <c r="M9" s="16"/>
      <c r="N9" s="16"/>
      <c r="O9" s="16"/>
      <c r="P9" s="16"/>
      <c r="Q9" s="16"/>
      <c r="R9" s="16"/>
    </row>
    <row r="10" spans="2:21" x14ac:dyDescent="0.3">
      <c r="B10" s="2">
        <v>3225</v>
      </c>
      <c r="C10" s="2">
        <v>3226</v>
      </c>
      <c r="H10" s="2" t="s">
        <v>20</v>
      </c>
      <c r="I10" s="2">
        <v>3217</v>
      </c>
      <c r="J10" s="2">
        <f t="shared" si="0"/>
        <v>8</v>
      </c>
    </row>
    <row r="11" spans="2:21" x14ac:dyDescent="0.3">
      <c r="B11" s="2">
        <v>3217</v>
      </c>
      <c r="C11" s="2">
        <v>3240</v>
      </c>
      <c r="H11" s="2" t="s">
        <v>20</v>
      </c>
      <c r="I11" s="2">
        <v>3225</v>
      </c>
      <c r="J11" s="2">
        <f t="shared" si="0"/>
        <v>9</v>
      </c>
    </row>
    <row r="12" spans="2:21" x14ac:dyDescent="0.3">
      <c r="B12" s="2">
        <v>3241</v>
      </c>
      <c r="C12" s="2">
        <v>3234</v>
      </c>
      <c r="H12" s="2" t="s">
        <v>21</v>
      </c>
      <c r="I12" s="2">
        <v>3226</v>
      </c>
      <c r="J12" s="2">
        <f t="shared" si="0"/>
        <v>10</v>
      </c>
    </row>
    <row r="13" spans="2:21" x14ac:dyDescent="0.3">
      <c r="H13" s="2" t="s">
        <v>20</v>
      </c>
      <c r="I13" s="2">
        <v>3229</v>
      </c>
      <c r="J13" s="2">
        <f t="shared" si="0"/>
        <v>11</v>
      </c>
    </row>
    <row r="14" spans="2:21" x14ac:dyDescent="0.3">
      <c r="H14" s="2" t="s">
        <v>21</v>
      </c>
      <c r="I14" s="2">
        <v>3234</v>
      </c>
      <c r="J14" s="2">
        <f t="shared" si="0"/>
        <v>12</v>
      </c>
    </row>
    <row r="15" spans="2:21" x14ac:dyDescent="0.3">
      <c r="H15" s="2" t="s">
        <v>20</v>
      </c>
      <c r="I15" s="2">
        <v>3238</v>
      </c>
      <c r="J15" s="2">
        <f t="shared" si="0"/>
        <v>13</v>
      </c>
    </row>
    <row r="16" spans="2:21" x14ac:dyDescent="0.3">
      <c r="H16" s="2" t="s">
        <v>21</v>
      </c>
      <c r="I16" s="2">
        <v>3240</v>
      </c>
      <c r="J16" s="2">
        <f t="shared" si="0"/>
        <v>14</v>
      </c>
    </row>
    <row r="17" spans="8:10" x14ac:dyDescent="0.3">
      <c r="H17" s="2" t="s">
        <v>20</v>
      </c>
      <c r="I17" s="2">
        <v>3241</v>
      </c>
      <c r="J17" s="2">
        <f t="shared" si="0"/>
        <v>15</v>
      </c>
    </row>
    <row r="18" spans="8:10" x14ac:dyDescent="0.3">
      <c r="H18" s="2" t="s">
        <v>20</v>
      </c>
      <c r="I18" s="2">
        <v>3246</v>
      </c>
      <c r="J18" s="2">
        <f t="shared" si="0"/>
        <v>16</v>
      </c>
    </row>
    <row r="19" spans="8:10" x14ac:dyDescent="0.3">
      <c r="H19" s="2" t="s">
        <v>21</v>
      </c>
      <c r="I19" s="2">
        <v>3248</v>
      </c>
      <c r="J19" s="2">
        <f t="shared" si="0"/>
        <v>17</v>
      </c>
    </row>
    <row r="20" spans="8:10" x14ac:dyDescent="0.3">
      <c r="H20" s="2" t="s">
        <v>20</v>
      </c>
      <c r="I20" s="2">
        <v>3254</v>
      </c>
      <c r="J20" s="2">
        <f t="shared" si="0"/>
        <v>18</v>
      </c>
    </row>
    <row r="21" spans="8:10" x14ac:dyDescent="0.3">
      <c r="H21" s="2" t="s">
        <v>21</v>
      </c>
      <c r="I21" s="2">
        <v>3258</v>
      </c>
      <c r="J21" s="2">
        <f t="shared" si="0"/>
        <v>19</v>
      </c>
    </row>
    <row r="22" spans="8:10" x14ac:dyDescent="0.3">
      <c r="H22" s="2" t="s">
        <v>21</v>
      </c>
      <c r="I22" s="2">
        <v>3261</v>
      </c>
      <c r="J22" s="2">
        <f t="shared" si="0"/>
        <v>20</v>
      </c>
    </row>
  </sheetData>
  <sortState xmlns:xlrd2="http://schemas.microsoft.com/office/spreadsheetml/2017/richdata2" ref="H3:J22">
    <sortCondition ref="I2:I22"/>
  </sortState>
  <mergeCells count="12">
    <mergeCell ref="M1:N1"/>
    <mergeCell ref="O1:R1"/>
    <mergeCell ref="M5:N5"/>
    <mergeCell ref="O5:R5"/>
    <mergeCell ref="L8:R9"/>
    <mergeCell ref="M6:N6"/>
    <mergeCell ref="O6:R6"/>
    <mergeCell ref="M7:N7"/>
    <mergeCell ref="O7:R7"/>
    <mergeCell ref="L4:L7"/>
    <mergeCell ref="M4:N4"/>
    <mergeCell ref="O4:R4"/>
  </mergeCells>
  <phoneticPr fontId="7" type="noConversion"/>
  <hyperlinks>
    <hyperlink ref="U5" r:id="rId1" xr:uid="{4DD6FF20-5367-48C1-A47A-9B232119B056}"/>
    <hyperlink ref="U6" r:id="rId2" xr:uid="{7055E5BF-B87C-494E-8CAC-31FF7B49139B}"/>
  </hyperlinks>
  <pageMargins left="0.7" right="0.7" top="0.75" bottom="0.75" header="0.3" footer="0.3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075A5-DDBC-4112-BCC1-0FFB01A8A2CE}">
  <dimension ref="A1:B41"/>
  <sheetViews>
    <sheetView tabSelected="1" zoomScale="130" zoomScaleNormal="130" workbookViewId="0">
      <selection activeCell="A42" sqref="A42:XFD61"/>
    </sheetView>
  </sheetViews>
  <sheetFormatPr defaultRowHeight="14.4" x14ac:dyDescent="0.3"/>
  <cols>
    <col min="1" max="1" width="8.5546875" bestFit="1" customWidth="1"/>
  </cols>
  <sheetData>
    <row r="1" spans="1:2" x14ac:dyDescent="0.3">
      <c r="A1" s="12" t="s">
        <v>39</v>
      </c>
      <c r="B1" s="12" t="s">
        <v>40</v>
      </c>
    </row>
    <row r="2" spans="1:2" x14ac:dyDescent="0.3">
      <c r="A2" s="19" t="s">
        <v>41</v>
      </c>
      <c r="B2" s="12">
        <v>84.3457261058402</v>
      </c>
    </row>
    <row r="3" spans="1:2" x14ac:dyDescent="0.3">
      <c r="A3" s="19" t="s">
        <v>41</v>
      </c>
      <c r="B3" s="12">
        <v>57.661027088761301</v>
      </c>
    </row>
    <row r="4" spans="1:2" x14ac:dyDescent="0.3">
      <c r="A4" s="19" t="s">
        <v>41</v>
      </c>
      <c r="B4" s="12">
        <v>132.90548678067401</v>
      </c>
    </row>
    <row r="5" spans="1:2" x14ac:dyDescent="0.3">
      <c r="A5" s="19" t="s">
        <v>41</v>
      </c>
      <c r="B5" s="12">
        <v>3.1577359108311902</v>
      </c>
    </row>
    <row r="6" spans="1:2" x14ac:dyDescent="0.3">
      <c r="A6" s="19" t="s">
        <v>41</v>
      </c>
      <c r="B6" s="12">
        <v>5.6210976094007501</v>
      </c>
    </row>
    <row r="7" spans="1:2" x14ac:dyDescent="0.3">
      <c r="A7" s="19" t="s">
        <v>41</v>
      </c>
      <c r="B7" s="12">
        <v>31.650121637771001</v>
      </c>
    </row>
    <row r="8" spans="1:2" x14ac:dyDescent="0.3">
      <c r="A8" s="19" t="s">
        <v>41</v>
      </c>
      <c r="B8" s="12">
        <v>31.4227292215297</v>
      </c>
    </row>
    <row r="9" spans="1:2" x14ac:dyDescent="0.3">
      <c r="A9" s="19" t="s">
        <v>41</v>
      </c>
      <c r="B9" s="12">
        <v>14.526680391281801</v>
      </c>
    </row>
    <row r="10" spans="1:2" x14ac:dyDescent="0.3">
      <c r="A10" s="19" t="s">
        <v>41</v>
      </c>
      <c r="B10" s="12">
        <v>272.62364643297002</v>
      </c>
    </row>
    <row r="11" spans="1:2" x14ac:dyDescent="0.3">
      <c r="A11" s="19" t="s">
        <v>41</v>
      </c>
      <c r="B11" s="12">
        <v>2.9153447082572601</v>
      </c>
    </row>
    <row r="12" spans="1:2" x14ac:dyDescent="0.3">
      <c r="A12" s="19" t="s">
        <v>41</v>
      </c>
      <c r="B12" s="12">
        <v>100.48300576907501</v>
      </c>
    </row>
    <row r="13" spans="1:2" x14ac:dyDescent="0.3">
      <c r="A13" s="19" t="s">
        <v>41</v>
      </c>
      <c r="B13" s="12">
        <v>48.0214727659774</v>
      </c>
    </row>
    <row r="14" spans="1:2" x14ac:dyDescent="0.3">
      <c r="A14" s="19" t="s">
        <v>41</v>
      </c>
      <c r="B14" s="12">
        <v>28.101362753659501</v>
      </c>
    </row>
    <row r="15" spans="1:2" x14ac:dyDescent="0.3">
      <c r="A15" s="19" t="s">
        <v>41</v>
      </c>
      <c r="B15" s="12">
        <v>37.711783106713398</v>
      </c>
    </row>
    <row r="16" spans="1:2" x14ac:dyDescent="0.3">
      <c r="A16" s="19" t="s">
        <v>41</v>
      </c>
      <c r="B16" s="12">
        <v>18.828404089435899</v>
      </c>
    </row>
    <row r="17" spans="1:2" x14ac:dyDescent="0.3">
      <c r="A17" s="19" t="s">
        <v>41</v>
      </c>
      <c r="B17" s="12">
        <v>84.978612973810499</v>
      </c>
    </row>
    <row r="18" spans="1:2" x14ac:dyDescent="0.3">
      <c r="A18" s="19" t="s">
        <v>41</v>
      </c>
      <c r="B18" s="12">
        <v>156.32035396153</v>
      </c>
    </row>
    <row r="19" spans="1:2" x14ac:dyDescent="0.3">
      <c r="A19" s="19" t="s">
        <v>41</v>
      </c>
      <c r="B19" s="12">
        <v>47.876041633655497</v>
      </c>
    </row>
    <row r="20" spans="1:2" x14ac:dyDescent="0.3">
      <c r="A20" s="19" t="s">
        <v>41</v>
      </c>
      <c r="B20" s="12">
        <v>59.093483537435503</v>
      </c>
    </row>
    <row r="21" spans="1:2" x14ac:dyDescent="0.3">
      <c r="A21" s="19" t="s">
        <v>41</v>
      </c>
      <c r="B21" s="12">
        <v>404.10117113724999</v>
      </c>
    </row>
    <row r="22" spans="1:2" x14ac:dyDescent="0.3">
      <c r="A22" s="19" t="s">
        <v>42</v>
      </c>
      <c r="B22" s="12">
        <v>168.62994622675501</v>
      </c>
    </row>
    <row r="23" spans="1:2" x14ac:dyDescent="0.3">
      <c r="A23" s="19" t="s">
        <v>42</v>
      </c>
      <c r="B23" s="12">
        <v>193.17424221986801</v>
      </c>
    </row>
    <row r="24" spans="1:2" x14ac:dyDescent="0.3">
      <c r="A24" s="19" t="s">
        <v>42</v>
      </c>
      <c r="B24" s="12">
        <v>297.05515880361401</v>
      </c>
    </row>
    <row r="25" spans="1:2" x14ac:dyDescent="0.3">
      <c r="A25" s="19" t="s">
        <v>42</v>
      </c>
      <c r="B25" s="12">
        <v>269.60889714861202</v>
      </c>
    </row>
    <row r="26" spans="1:2" x14ac:dyDescent="0.3">
      <c r="A26" s="19" t="s">
        <v>42</v>
      </c>
      <c r="B26" s="12">
        <v>233.70579685175699</v>
      </c>
    </row>
    <row r="27" spans="1:2" x14ac:dyDescent="0.3">
      <c r="A27" s="19" t="s">
        <v>42</v>
      </c>
      <c r="B27" s="12">
        <v>321.17046861160298</v>
      </c>
    </row>
    <row r="28" spans="1:2" x14ac:dyDescent="0.3">
      <c r="A28" s="19" t="s">
        <v>42</v>
      </c>
      <c r="B28" s="12">
        <v>299.34857374239499</v>
      </c>
    </row>
    <row r="29" spans="1:2" x14ac:dyDescent="0.3">
      <c r="A29" s="19" t="s">
        <v>42</v>
      </c>
      <c r="B29" s="12">
        <v>314.13050937904501</v>
      </c>
    </row>
    <row r="30" spans="1:2" x14ac:dyDescent="0.3">
      <c r="A30" s="19" t="s">
        <v>42</v>
      </c>
      <c r="B30" s="12">
        <v>6.3535487922951903</v>
      </c>
    </row>
    <row r="31" spans="1:2" x14ac:dyDescent="0.3">
      <c r="A31" s="19" t="s">
        <v>42</v>
      </c>
      <c r="B31" s="12">
        <v>119.569938257337</v>
      </c>
    </row>
    <row r="32" spans="1:2" x14ac:dyDescent="0.3">
      <c r="A32" s="19" t="s">
        <v>42</v>
      </c>
      <c r="B32" s="12">
        <v>433.56794909563098</v>
      </c>
    </row>
    <row r="33" spans="1:2" x14ac:dyDescent="0.3">
      <c r="A33" s="19" t="s">
        <v>42</v>
      </c>
      <c r="B33" s="12">
        <v>101.32314572110801</v>
      </c>
    </row>
    <row r="34" spans="1:2" x14ac:dyDescent="0.3">
      <c r="A34" s="19" t="s">
        <v>42</v>
      </c>
      <c r="B34" s="12">
        <v>51.911563466014499</v>
      </c>
    </row>
    <row r="35" spans="1:2" x14ac:dyDescent="0.3">
      <c r="A35" s="19" t="s">
        <v>42</v>
      </c>
      <c r="B35" s="12">
        <v>519.37842329306102</v>
      </c>
    </row>
    <row r="36" spans="1:2" x14ac:dyDescent="0.3">
      <c r="A36" s="19" t="s">
        <v>42</v>
      </c>
      <c r="B36" s="12">
        <v>245.805146350505</v>
      </c>
    </row>
    <row r="37" spans="1:2" x14ac:dyDescent="0.3">
      <c r="A37" s="19" t="s">
        <v>42</v>
      </c>
      <c r="B37" s="12">
        <v>158.136351770701</v>
      </c>
    </row>
    <row r="38" spans="1:2" x14ac:dyDescent="0.3">
      <c r="A38" s="19" t="s">
        <v>42</v>
      </c>
      <c r="B38" s="12">
        <v>125.856015551835</v>
      </c>
    </row>
    <row r="39" spans="1:2" x14ac:dyDescent="0.3">
      <c r="A39" s="19" t="s">
        <v>42</v>
      </c>
      <c r="B39" s="12">
        <v>250.92820058956801</v>
      </c>
    </row>
    <row r="40" spans="1:2" x14ac:dyDescent="0.3">
      <c r="A40" s="19" t="s">
        <v>42</v>
      </c>
      <c r="B40" s="12">
        <v>117.736928444356</v>
      </c>
    </row>
    <row r="41" spans="1:2" x14ac:dyDescent="0.3">
      <c r="A41" s="19" t="s">
        <v>42</v>
      </c>
      <c r="B41" s="12">
        <v>225.85800676982501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Ejemplo 01</vt:lpstr>
      <vt:lpstr>Ejemplo 02</vt:lpstr>
      <vt:lpstr>Ejemplo 03</vt:lpstr>
      <vt:lpstr>Ejemplo 04</vt:lpstr>
      <vt:lpstr>Ejemplo 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IGNACIO GARCIA GOÑI</dc:creator>
  <cp:lastModifiedBy>STEVEN IGNACIO GARCIA GOÑI</cp:lastModifiedBy>
  <dcterms:created xsi:type="dcterms:W3CDTF">2025-08-09T21:50:21Z</dcterms:created>
  <dcterms:modified xsi:type="dcterms:W3CDTF">2026-02-25T04:28:06Z</dcterms:modified>
</cp:coreProperties>
</file>